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70" yWindow="75" windowWidth="13080" windowHeight="12030" activeTab="0"/>
  </bookViews>
  <sheets>
    <sheet name="Лист1" sheetId="1" r:id="rId1"/>
  </sheets>
  <definedNames>
    <definedName name="_xlnm.Print_Area" localSheetId="0">'Лист1'!$B$2:$U$396</definedName>
  </definedNames>
  <calcPr fullCalcOnLoad="1"/>
</workbook>
</file>

<file path=xl/sharedStrings.xml><?xml version="1.0" encoding="utf-8"?>
<sst xmlns="http://schemas.openxmlformats.org/spreadsheetml/2006/main" count="1126" uniqueCount="277">
  <si>
    <t>Ккал</t>
  </si>
  <si>
    <t>Б</t>
  </si>
  <si>
    <t>Ж</t>
  </si>
  <si>
    <t>У</t>
  </si>
  <si>
    <t>В1</t>
  </si>
  <si>
    <t>С</t>
  </si>
  <si>
    <t>А</t>
  </si>
  <si>
    <t>Са</t>
  </si>
  <si>
    <t>Р</t>
  </si>
  <si>
    <t>Мg</t>
  </si>
  <si>
    <t>Fe</t>
  </si>
  <si>
    <t>Завтрак</t>
  </si>
  <si>
    <t>Обед</t>
  </si>
  <si>
    <t>Хлеб ржаной</t>
  </si>
  <si>
    <t xml:space="preserve"> </t>
  </si>
  <si>
    <t>Итого обед:</t>
  </si>
  <si>
    <t>Полдник</t>
  </si>
  <si>
    <t>Итого завтрак:</t>
  </si>
  <si>
    <t>Итого обед</t>
  </si>
  <si>
    <t>Итого полдник</t>
  </si>
  <si>
    <t>Итого завтрак</t>
  </si>
  <si>
    <t>№ рецептуры и сборника</t>
  </si>
  <si>
    <t>Примерное цикличное меню</t>
  </si>
  <si>
    <t>для учащихся МБОУ СОШ</t>
  </si>
  <si>
    <t>Итого за день</t>
  </si>
  <si>
    <t>Итого за день:</t>
  </si>
  <si>
    <t>Итого день:</t>
  </si>
  <si>
    <t>Итого день</t>
  </si>
  <si>
    <t xml:space="preserve">Цена </t>
  </si>
  <si>
    <t>Итого 12 норма</t>
  </si>
  <si>
    <t>Итого 12 факт</t>
  </si>
  <si>
    <t xml:space="preserve">Хлеб пшеничный </t>
  </si>
  <si>
    <t>НОРМА завтраки</t>
  </si>
  <si>
    <t>НОРМА полдники</t>
  </si>
  <si>
    <t>НОРМА обеды</t>
  </si>
  <si>
    <t>Средняя за 2 недели завтраки</t>
  </si>
  <si>
    <t>Средняя за 2 недели полдники</t>
  </si>
  <si>
    <t>Средняя за 2 недели обеды</t>
  </si>
  <si>
    <t>Хлеб пшеничный</t>
  </si>
  <si>
    <t>Кисломолочный напиток</t>
  </si>
  <si>
    <t>Бутерброд: батон с маслом сливочным</t>
  </si>
  <si>
    <t>Кофейный напиток с молоком</t>
  </si>
  <si>
    <t>Рыба, тушеная в томате с овощами</t>
  </si>
  <si>
    <t>Компот из изюма</t>
  </si>
  <si>
    <t>Чай с лимоном</t>
  </si>
  <si>
    <t>Сырники из творога с повидлом</t>
  </si>
  <si>
    <t>Конфета шоколадная</t>
  </si>
  <si>
    <t>Чай без сахара</t>
  </si>
  <si>
    <t>Капуста тушеная</t>
  </si>
  <si>
    <t>Напиток из плодов шиповника</t>
  </si>
  <si>
    <t>Какао с молоком</t>
  </si>
  <si>
    <t>Мармелад</t>
  </si>
  <si>
    <t xml:space="preserve">Батон </t>
  </si>
  <si>
    <t xml:space="preserve">Бутерброд : батон с колбасой полукопченой </t>
  </si>
  <si>
    <t>Плов из куринной грудки</t>
  </si>
  <si>
    <t>Чай с сахаром</t>
  </si>
  <si>
    <t>Бутерброд: батон с колбасой вареной</t>
  </si>
  <si>
    <t>Салат из свежих огурцов</t>
  </si>
  <si>
    <t xml:space="preserve">Гуляш </t>
  </si>
  <si>
    <t>Помидор свежий</t>
  </si>
  <si>
    <t xml:space="preserve">Макароны отварные с маслом сливочным </t>
  </si>
  <si>
    <t>Сосиска отварная</t>
  </si>
  <si>
    <t>Сыр порциями</t>
  </si>
  <si>
    <t>Омлет с колбасными изделиями</t>
  </si>
  <si>
    <t xml:space="preserve">Зефир </t>
  </si>
  <si>
    <t>Суп картофельный с рыбными консервами</t>
  </si>
  <si>
    <t xml:space="preserve">Печенье овсяное </t>
  </si>
  <si>
    <t xml:space="preserve">Чай с сахаром </t>
  </si>
  <si>
    <t>Фрукт в ассортименте (яблоко)</t>
  </si>
  <si>
    <t>Фрукт в ассортименте (банан)</t>
  </si>
  <si>
    <t>Фрукт в ассортименте (апельсин)</t>
  </si>
  <si>
    <t>Суп картофельный с макаронными изделиями</t>
  </si>
  <si>
    <t>Компот из кураги</t>
  </si>
  <si>
    <t>Кисель из концентрата на плодовых или ягодных экстрактах</t>
  </si>
  <si>
    <t>1/200</t>
  </si>
  <si>
    <t>Каша молочная кукурузная с маслом сливочным</t>
  </si>
  <si>
    <t>Жаркое по - домашнему</t>
  </si>
  <si>
    <t>Огурец свежий</t>
  </si>
  <si>
    <t>Каша молочная рисовая с маслом сливочным</t>
  </si>
  <si>
    <t>Каша молочная овсяная "Геркулес" с маслом сливочным</t>
  </si>
  <si>
    <t>Каша молочная пшенная с маслом сливочным</t>
  </si>
  <si>
    <t>Каша молочная манная с маслом сливочным</t>
  </si>
  <si>
    <t>1/30</t>
  </si>
  <si>
    <t>1/100</t>
  </si>
  <si>
    <t>1/250</t>
  </si>
  <si>
    <t>1/180</t>
  </si>
  <si>
    <t>1/30/10</t>
  </si>
  <si>
    <t>1/24</t>
  </si>
  <si>
    <t>1/50</t>
  </si>
  <si>
    <t>1/250/10</t>
  </si>
  <si>
    <t>Щи с картофелем и свежей капустой со сметаной</t>
  </si>
  <si>
    <t>1/150/30</t>
  </si>
  <si>
    <t>Борщ с фасолью со сметаной</t>
  </si>
  <si>
    <t>Борщ с капустой и картофелем, со сметаной</t>
  </si>
  <si>
    <t>Рассольник ленинградский со сметаной</t>
  </si>
  <si>
    <t>Суп крестьянский с крупой со сметаной</t>
  </si>
  <si>
    <t>Соус белый основной</t>
  </si>
  <si>
    <t>Ветчина порциями</t>
  </si>
  <si>
    <t>Вареники с творогом с маслом сливочным</t>
  </si>
  <si>
    <t>1/200/10</t>
  </si>
  <si>
    <t>1/200/5</t>
  </si>
  <si>
    <t xml:space="preserve">Компот из смеси сухофруктов </t>
  </si>
  <si>
    <t>1/180/5</t>
  </si>
  <si>
    <t>1/70/5</t>
  </si>
  <si>
    <t>1/70</t>
  </si>
  <si>
    <t>ПОЛНЫЙ ЦИКЛ</t>
  </si>
  <si>
    <t>Котлета рыбная с маслом сливочным</t>
  </si>
  <si>
    <t>Е</t>
  </si>
  <si>
    <t>Прием пищи, 
наименование блюда</t>
  </si>
  <si>
    <t>Масса порции</t>
  </si>
  <si>
    <t>Энергетич. ценность (ккал)</t>
  </si>
  <si>
    <t>Пищевые вещества (г)</t>
  </si>
  <si>
    <t>Витамины (мг)</t>
  </si>
  <si>
    <t>Минеральные вещества (мг)</t>
  </si>
  <si>
    <t>Огурец соленый, консервированный</t>
  </si>
  <si>
    <t>1/20</t>
  </si>
  <si>
    <t>1/30/20</t>
  </si>
  <si>
    <t>(  2020-2021 учебный год)</t>
  </si>
  <si>
    <t>11-18 лет</t>
  </si>
  <si>
    <t>Сезон:Осень - Зима</t>
  </si>
  <si>
    <t>1 День</t>
  </si>
  <si>
    <t>№1*</t>
  </si>
  <si>
    <t>2/60/30</t>
  </si>
  <si>
    <t>Сушка</t>
  </si>
  <si>
    <t>№ 88*</t>
  </si>
  <si>
    <t>Пром.выпуск</t>
  </si>
  <si>
    <t>Бедро куриное запеченное "Рябушка" с маслом сливочным</t>
  </si>
  <si>
    <t>1/100/5</t>
  </si>
  <si>
    <t xml:space="preserve">ТТК № 2090 </t>
  </si>
  <si>
    <t>№ 203*</t>
  </si>
  <si>
    <t>№ 349*</t>
  </si>
  <si>
    <t>№ 16*</t>
  </si>
  <si>
    <t>№ 173*</t>
  </si>
  <si>
    <t>№ 382*</t>
  </si>
  <si>
    <t>2/30</t>
  </si>
  <si>
    <t>№ 71*</t>
  </si>
  <si>
    <t xml:space="preserve"> № 291*</t>
  </si>
  <si>
    <t>№ 103*</t>
  </si>
  <si>
    <t xml:space="preserve"> № 263*</t>
  </si>
  <si>
    <t>Рагу из мяса</t>
  </si>
  <si>
    <t>№15 *</t>
  </si>
  <si>
    <t xml:space="preserve"> № 174*</t>
  </si>
  <si>
    <t>№ 379*</t>
  </si>
  <si>
    <t>№ 6**</t>
  </si>
  <si>
    <t>Омлет с сыром</t>
  </si>
  <si>
    <t>1/240</t>
  </si>
  <si>
    <t>Чай с молоком с сахаром</t>
  </si>
  <si>
    <t xml:space="preserve">Салат "Карусель" </t>
  </si>
  <si>
    <t>№ 82*</t>
  </si>
  <si>
    <t>№ 234*</t>
  </si>
  <si>
    <t>№ 211*</t>
  </si>
  <si>
    <t xml:space="preserve"> № 388*</t>
  </si>
  <si>
    <t>№ 6*</t>
  </si>
  <si>
    <t>№ 181*</t>
  </si>
  <si>
    <t>№ 174*</t>
  </si>
  <si>
    <t xml:space="preserve"> № 382*</t>
  </si>
  <si>
    <t>Суп картофельный с бобовыми</t>
  </si>
  <si>
    <t>№ 102*</t>
  </si>
  <si>
    <t xml:space="preserve">Котлета мясная "По - хлыновски" </t>
  </si>
  <si>
    <t>№ 454**</t>
  </si>
  <si>
    <t>Соус томатный</t>
  </si>
  <si>
    <t>№ 348*</t>
  </si>
  <si>
    <t>Пудинг из творога с молоком сгущеным</t>
  </si>
  <si>
    <t>Сок</t>
  </si>
  <si>
    <t>Котлета куриная "Петушок" п/ф</t>
  </si>
  <si>
    <t xml:space="preserve"> № 379*</t>
  </si>
  <si>
    <t>Салат "Ералаш"</t>
  </si>
  <si>
    <t>№ 96*</t>
  </si>
  <si>
    <t>№ 259*</t>
  </si>
  <si>
    <t xml:space="preserve"> № 348*</t>
  </si>
  <si>
    <t xml:space="preserve"> 71*</t>
  </si>
  <si>
    <t>№ 212*</t>
  </si>
  <si>
    <t>№ 15*</t>
  </si>
  <si>
    <t>№ 243*</t>
  </si>
  <si>
    <t>Соус паровой</t>
  </si>
  <si>
    <t>№ 70*</t>
  </si>
  <si>
    <t xml:space="preserve"> № 98*</t>
  </si>
  <si>
    <t>Компот из свежих яблок</t>
  </si>
  <si>
    <t>№ 23*</t>
  </si>
  <si>
    <t>№ 128*</t>
  </si>
  <si>
    <t>Фрукт в ассортименте (груша)</t>
  </si>
  <si>
    <t>1/220</t>
  </si>
  <si>
    <t>День: 2</t>
  </si>
  <si>
    <t>День: 3</t>
  </si>
  <si>
    <t>День: 4</t>
  </si>
  <si>
    <t>День: 5</t>
  </si>
  <si>
    <t>День: 6</t>
  </si>
  <si>
    <t>День: 7</t>
  </si>
  <si>
    <t>Биточек мясной с маслом сливочным</t>
  </si>
  <si>
    <t>№ 268*</t>
  </si>
  <si>
    <t>№ 139*</t>
  </si>
  <si>
    <t>День: 8</t>
  </si>
  <si>
    <t>№ 87***</t>
  </si>
  <si>
    <t>День: 9</t>
  </si>
  <si>
    <t>Биточек "Нежный" п/ф</t>
  </si>
  <si>
    <t xml:space="preserve"> № 305*</t>
  </si>
  <si>
    <t>Салат "Свежесть"</t>
  </si>
  <si>
    <t>Горбуша запеченная "Золотая рыбка" с маслом сливочным</t>
  </si>
  <si>
    <t>День: 10</t>
  </si>
  <si>
    <t>№ 84*</t>
  </si>
  <si>
    <t>№ 260*</t>
  </si>
  <si>
    <t>День: 11</t>
  </si>
  <si>
    <t xml:space="preserve"> № 204*</t>
  </si>
  <si>
    <t>Свекольная закуска</t>
  </si>
  <si>
    <t>№ 388*</t>
  </si>
  <si>
    <t>День: 12</t>
  </si>
  <si>
    <t>№71*</t>
  </si>
  <si>
    <t>№ 20*</t>
  </si>
  <si>
    <t>№ 229*</t>
  </si>
  <si>
    <t>ТТК№ 552-16</t>
  </si>
  <si>
    <t>№49*</t>
  </si>
  <si>
    <t>№587**</t>
  </si>
  <si>
    <t>ТТК№403/2-15</t>
  </si>
  <si>
    <t>ТТК№ 2054-19а</t>
  </si>
  <si>
    <t>№684**</t>
  </si>
  <si>
    <t>№ 582**</t>
  </si>
  <si>
    <t>Маринад овощной</t>
  </si>
  <si>
    <t>ТТК№ 2-20ф</t>
  </si>
  <si>
    <t>№583**</t>
  </si>
  <si>
    <t>№378*</t>
  </si>
  <si>
    <t xml:space="preserve">Чай с молоком с сахаром </t>
  </si>
  <si>
    <t>№685**</t>
  </si>
  <si>
    <t>№342*</t>
  </si>
  <si>
    <t>ТТК№2096</t>
  </si>
  <si>
    <t>Каша молочная "Дружба" с маслом сливочным</t>
  </si>
  <si>
    <t xml:space="preserve">Соус паровой </t>
  </si>
  <si>
    <t>Котлета рыбная</t>
  </si>
  <si>
    <t>№591**</t>
  </si>
  <si>
    <t>№ 587**</t>
  </si>
  <si>
    <t>№686**</t>
  </si>
  <si>
    <t>ТТК№550-16</t>
  </si>
  <si>
    <t>ТТК№ 2068-19д</t>
  </si>
  <si>
    <t>Макароны отварные с сыром</t>
  </si>
  <si>
    <t>ТТК№ 4-07и</t>
  </si>
  <si>
    <t>ТТК № 825-19н</t>
  </si>
  <si>
    <t xml:space="preserve">Напиток апельсиновый </t>
  </si>
  <si>
    <t>№699**</t>
  </si>
  <si>
    <t>№310*</t>
  </si>
  <si>
    <t>Салат "Витаминный"</t>
  </si>
  <si>
    <t>В2</t>
  </si>
  <si>
    <t>Zn</t>
  </si>
  <si>
    <t>I</t>
  </si>
  <si>
    <t>ТТК№ 5и-20</t>
  </si>
  <si>
    <t>№ 309*</t>
  </si>
  <si>
    <t xml:space="preserve">Макароны отварные </t>
  </si>
  <si>
    <t xml:space="preserve">Каша гречневая рассыпчатая </t>
  </si>
  <si>
    <t>№302*</t>
  </si>
  <si>
    <t>№304*</t>
  </si>
  <si>
    <t xml:space="preserve">Рис отварной </t>
  </si>
  <si>
    <t>№ 686 **</t>
  </si>
  <si>
    <t>№ 305*</t>
  </si>
  <si>
    <t>ТТК № 490а</t>
  </si>
  <si>
    <t>ТТК№510</t>
  </si>
  <si>
    <t>ТТК № 907 -18</t>
  </si>
  <si>
    <t>№84****</t>
  </si>
  <si>
    <t>Салат из свежих помидоров</t>
  </si>
  <si>
    <t>№43**</t>
  </si>
  <si>
    <t>Напиток горячий из свежемороженной ягоды (слива)</t>
  </si>
  <si>
    <t>ТТК№2097-20и</t>
  </si>
  <si>
    <t xml:space="preserve">Рис припущенный </t>
  </si>
  <si>
    <t xml:space="preserve">Гарнир "Забава" </t>
  </si>
  <si>
    <t xml:space="preserve">Пюре картофельное </t>
  </si>
  <si>
    <t xml:space="preserve">Картофель отварной  </t>
  </si>
  <si>
    <t>Пельмени  отварные с маслом сливочным</t>
  </si>
  <si>
    <t xml:space="preserve"> № 719**</t>
  </si>
  <si>
    <t>№ 210*</t>
  </si>
  <si>
    <t>Омлет натуральный</t>
  </si>
  <si>
    <t xml:space="preserve">Печенье сахарное </t>
  </si>
  <si>
    <t>Напиток горячий из свежемороженной ягоды (черн. смородина)</t>
  </si>
  <si>
    <t>Напиток из свежемороженной ягоды (вишня)</t>
  </si>
  <si>
    <t>Напиток горячий из свежемороженной ягоды (облепиха)</t>
  </si>
  <si>
    <t xml:space="preserve">Салат из белокочанной капусты </t>
  </si>
  <si>
    <t>Салат "Степной"</t>
  </si>
  <si>
    <t>№ 25**</t>
  </si>
  <si>
    <t xml:space="preserve">Приложение № 1 </t>
  </si>
  <si>
    <t>№ __________________________________</t>
  </si>
  <si>
    <t xml:space="preserve">к письму №__________________________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</si>
</sst>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000"/>
    <numFmt numFmtId="182" formatCode="0.000000"/>
    <numFmt numFmtId="183" formatCode="0.00000"/>
    <numFmt numFmtId="184" formatCode="0.0000"/>
    <numFmt numFmtId="185" formatCode="#,##0.000_р_."/>
    <numFmt numFmtId="186" formatCode="[$-FC19]d\ mmmm\ yyyy\ &quot;г.&quot;"/>
  </numFmts>
  <fonts count="63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sz val="14"/>
      <name val="Arial Cyr"/>
      <family val="0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40"/>
      <name val="Times New Roman"/>
      <family val="1"/>
    </font>
    <font>
      <sz val="14"/>
      <color indexed="40"/>
      <name val="Times New Roman"/>
      <family val="1"/>
    </font>
    <font>
      <b/>
      <sz val="14"/>
      <color indexed="40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B0F0"/>
      <name val="Times New Roman"/>
      <family val="1"/>
    </font>
    <font>
      <sz val="14"/>
      <color rgb="FF00B0F0"/>
      <name val="Times New Roman"/>
      <family val="1"/>
    </font>
    <font>
      <b/>
      <sz val="14"/>
      <color rgb="FF00B0F0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57" fillId="32" borderId="10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/>
    </xf>
    <xf numFmtId="2" fontId="5" fillId="32" borderId="10" xfId="0" applyNumberFormat="1" applyFont="1" applyFill="1" applyBorder="1" applyAlignment="1">
      <alignment horizontal="center"/>
    </xf>
    <xf numFmtId="2" fontId="6" fillId="32" borderId="10" xfId="0" applyNumberFormat="1" applyFont="1" applyFill="1" applyBorder="1" applyAlignment="1">
      <alignment horizontal="center" wrapText="1"/>
    </xf>
    <xf numFmtId="2" fontId="5" fillId="32" borderId="10" xfId="0" applyNumberFormat="1" applyFont="1" applyFill="1" applyBorder="1" applyAlignment="1">
      <alignment horizontal="center" wrapText="1"/>
    </xf>
    <xf numFmtId="2" fontId="8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left" wrapText="1"/>
    </xf>
    <xf numFmtId="0" fontId="8" fillId="0" borderId="0" xfId="0" applyFont="1" applyBorder="1" applyAlignment="1">
      <alignment wrapText="1"/>
    </xf>
    <xf numFmtId="2" fontId="8" fillId="0" borderId="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32" borderId="10" xfId="0" applyNumberFormat="1" applyFont="1" applyFill="1" applyBorder="1" applyAlignment="1">
      <alignment horizontal="center" vertical="center"/>
    </xf>
    <xf numFmtId="2" fontId="8" fillId="32" borderId="10" xfId="0" applyNumberFormat="1" applyFont="1" applyFill="1" applyBorder="1" applyAlignment="1">
      <alignment horizontal="center" vertical="center" wrapText="1"/>
    </xf>
    <xf numFmtId="2" fontId="9" fillId="32" borderId="10" xfId="0" applyNumberFormat="1" applyFont="1" applyFill="1" applyBorder="1" applyAlignment="1">
      <alignment horizontal="center" vertical="center" wrapText="1"/>
    </xf>
    <xf numFmtId="175" fontId="9" fillId="32" borderId="10" xfId="0" applyNumberFormat="1" applyFont="1" applyFill="1" applyBorder="1" applyAlignment="1">
      <alignment horizontal="center" wrapText="1"/>
    </xf>
    <xf numFmtId="2" fontId="58" fillId="32" borderId="10" xfId="0" applyNumberFormat="1" applyFont="1" applyFill="1" applyBorder="1" applyAlignment="1">
      <alignment horizontal="center" vertical="center"/>
    </xf>
    <xf numFmtId="2" fontId="9" fillId="32" borderId="10" xfId="0" applyNumberFormat="1" applyFont="1" applyFill="1" applyBorder="1" applyAlignment="1">
      <alignment horizontal="center" wrapText="1"/>
    </xf>
    <xf numFmtId="2" fontId="9" fillId="0" borderId="0" xfId="0" applyNumberFormat="1" applyFont="1" applyBorder="1" applyAlignment="1">
      <alignment horizontal="center" wrapText="1"/>
    </xf>
    <xf numFmtId="2" fontId="8" fillId="0" borderId="0" xfId="0" applyNumberFormat="1" applyFont="1" applyAlignment="1">
      <alignment horizontal="center" wrapText="1"/>
    </xf>
    <xf numFmtId="2" fontId="8" fillId="0" borderId="0" xfId="0" applyNumberFormat="1" applyFont="1" applyBorder="1" applyAlignment="1">
      <alignment horizontal="center" wrapText="1"/>
    </xf>
    <xf numFmtId="2" fontId="5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2" fontId="58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 wrapText="1"/>
    </xf>
    <xf numFmtId="175" fontId="9" fillId="0" borderId="0" xfId="0" applyNumberFormat="1" applyFont="1" applyBorder="1" applyAlignment="1">
      <alignment horizontal="center" wrapText="1"/>
    </xf>
    <xf numFmtId="175" fontId="9" fillId="32" borderId="10" xfId="0" applyNumberFormat="1" applyFont="1" applyFill="1" applyBorder="1" applyAlignment="1">
      <alignment horizontal="center" vertical="center" wrapText="1"/>
    </xf>
    <xf numFmtId="175" fontId="9" fillId="0" borderId="0" xfId="0" applyNumberFormat="1" applyFont="1" applyBorder="1" applyAlignment="1">
      <alignment horizontal="center" vertical="center" wrapText="1"/>
    </xf>
    <xf numFmtId="2" fontId="59" fillId="32" borderId="0" xfId="0" applyNumberFormat="1" applyFont="1" applyFill="1" applyBorder="1" applyAlignment="1">
      <alignment horizontal="center" wrapText="1"/>
    </xf>
    <xf numFmtId="2" fontId="58" fillId="32" borderId="0" xfId="0" applyNumberFormat="1" applyFont="1" applyFill="1" applyBorder="1" applyAlignment="1">
      <alignment horizontal="center" vertical="center"/>
    </xf>
    <xf numFmtId="2" fontId="9" fillId="32" borderId="0" xfId="0" applyNumberFormat="1" applyFont="1" applyFill="1" applyBorder="1" applyAlignment="1">
      <alignment horizontal="center" vertical="center" wrapText="1"/>
    </xf>
    <xf numFmtId="2" fontId="8" fillId="32" borderId="0" xfId="0" applyNumberFormat="1" applyFont="1" applyFill="1" applyBorder="1" applyAlignment="1">
      <alignment horizontal="center" wrapText="1"/>
    </xf>
    <xf numFmtId="175" fontId="9" fillId="32" borderId="0" xfId="0" applyNumberFormat="1" applyFont="1" applyFill="1" applyBorder="1" applyAlignment="1">
      <alignment horizontal="center" wrapText="1"/>
    </xf>
    <xf numFmtId="2" fontId="8" fillId="32" borderId="0" xfId="0" applyNumberFormat="1" applyFont="1" applyFill="1" applyBorder="1" applyAlignment="1">
      <alignment horizontal="center" vertical="center" wrapText="1"/>
    </xf>
    <xf numFmtId="2" fontId="8" fillId="32" borderId="0" xfId="0" applyNumberFormat="1" applyFont="1" applyFill="1" applyAlignment="1">
      <alignment horizontal="center" wrapText="1"/>
    </xf>
    <xf numFmtId="2" fontId="10" fillId="32" borderId="0" xfId="0" applyNumberFormat="1" applyFont="1" applyFill="1" applyBorder="1" applyAlignment="1">
      <alignment horizontal="center" wrapText="1"/>
    </xf>
    <xf numFmtId="175" fontId="9" fillId="32" borderId="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wrapText="1"/>
    </xf>
    <xf numFmtId="175" fontId="8" fillId="0" borderId="0" xfId="0" applyNumberFormat="1" applyFont="1" applyBorder="1" applyAlignment="1">
      <alignment horizontal="center" wrapText="1"/>
    </xf>
    <xf numFmtId="2" fontId="11" fillId="0" borderId="0" xfId="0" applyNumberFormat="1" applyFont="1" applyFill="1" applyBorder="1" applyAlignment="1">
      <alignment horizontal="center" wrapText="1"/>
    </xf>
    <xf numFmtId="0" fontId="7" fillId="0" borderId="0" xfId="0" applyFont="1" applyAlignment="1">
      <alignment wrapText="1"/>
    </xf>
    <xf numFmtId="2" fontId="6" fillId="0" borderId="0" xfId="0" applyNumberFormat="1" applyFont="1" applyFill="1" applyBorder="1" applyAlignment="1">
      <alignment horizontal="center" wrapText="1"/>
    </xf>
    <xf numFmtId="2" fontId="7" fillId="0" borderId="0" xfId="0" applyNumberFormat="1" applyFont="1" applyAlignment="1">
      <alignment horizontal="center"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Border="1" applyAlignment="1">
      <alignment horizontal="center"/>
    </xf>
    <xf numFmtId="2" fontId="58" fillId="32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Font="1" applyAlignment="1">
      <alignment wrapText="1"/>
    </xf>
    <xf numFmtId="2" fontId="6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2" fontId="6" fillId="0" borderId="0" xfId="0" applyNumberFormat="1" applyFont="1" applyAlignment="1">
      <alignment wrapText="1"/>
    </xf>
    <xf numFmtId="2" fontId="5" fillId="0" borderId="0" xfId="0" applyNumberFormat="1" applyFont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left"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2" fontId="6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center" vertical="center"/>
    </xf>
    <xf numFmtId="2" fontId="5" fillId="32" borderId="10" xfId="0" applyNumberFormat="1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2" fontId="5" fillId="32" borderId="10" xfId="0" applyNumberFormat="1" applyFont="1" applyFill="1" applyBorder="1" applyAlignment="1">
      <alignment horizontal="center" vertical="center"/>
    </xf>
    <xf numFmtId="49" fontId="5" fillId="32" borderId="10" xfId="0" applyNumberFormat="1" applyFont="1" applyFill="1" applyBorder="1" applyAlignment="1">
      <alignment horizontal="center" vertical="center"/>
    </xf>
    <xf numFmtId="2" fontId="6" fillId="32" borderId="10" xfId="0" applyNumberFormat="1" applyFont="1" applyFill="1" applyBorder="1" applyAlignment="1">
      <alignment horizontal="left"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2" fontId="6" fillId="32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180" fontId="5" fillId="32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vertical="center" wrapText="1"/>
    </xf>
    <xf numFmtId="175" fontId="6" fillId="32" borderId="10" xfId="0" applyNumberFormat="1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left" vertical="center" wrapText="1"/>
    </xf>
    <xf numFmtId="0" fontId="6" fillId="32" borderId="13" xfId="0" applyFont="1" applyFill="1" applyBorder="1" applyAlignment="1">
      <alignment vertical="center" wrapText="1"/>
    </xf>
    <xf numFmtId="49" fontId="5" fillId="32" borderId="13" xfId="0" applyNumberFormat="1" applyFont="1" applyFill="1" applyBorder="1" applyAlignment="1">
      <alignment horizontal="center" vertical="center" wrapText="1"/>
    </xf>
    <xf numFmtId="2" fontId="6" fillId="32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wrapText="1"/>
    </xf>
    <xf numFmtId="49" fontId="5" fillId="0" borderId="0" xfId="0" applyNumberFormat="1" applyFont="1" applyAlignment="1">
      <alignment horizontal="center"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32" borderId="14" xfId="0" applyNumberFormat="1" applyFont="1" applyFill="1" applyBorder="1" applyAlignment="1">
      <alignment horizontal="center" vertical="center" wrapText="1"/>
    </xf>
    <xf numFmtId="49" fontId="6" fillId="32" borderId="14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60" fillId="32" borderId="10" xfId="0" applyFont="1" applyFill="1" applyBorder="1" applyAlignment="1">
      <alignment vertical="center" wrapText="1"/>
    </xf>
    <xf numFmtId="49" fontId="61" fillId="32" borderId="10" xfId="0" applyNumberFormat="1" applyFont="1" applyFill="1" applyBorder="1" applyAlignment="1">
      <alignment horizontal="center" vertical="center" wrapText="1"/>
    </xf>
    <xf numFmtId="2" fontId="61" fillId="32" borderId="10" xfId="0" applyNumberFormat="1" applyFont="1" applyFill="1" applyBorder="1" applyAlignment="1">
      <alignment horizontal="center" vertical="center" wrapText="1"/>
    </xf>
    <xf numFmtId="2" fontId="57" fillId="32" borderId="10" xfId="0" applyNumberFormat="1" applyFont="1" applyFill="1" applyBorder="1" applyAlignment="1">
      <alignment horizontal="center" vertical="center" wrapText="1"/>
    </xf>
    <xf numFmtId="2" fontId="6" fillId="32" borderId="14" xfId="0" applyNumberFormat="1" applyFont="1" applyFill="1" applyBorder="1" applyAlignment="1">
      <alignment horizontal="left" vertical="center" wrapText="1"/>
    </xf>
    <xf numFmtId="0" fontId="6" fillId="32" borderId="14" xfId="0" applyFont="1" applyFill="1" applyBorder="1" applyAlignment="1">
      <alignment horizontal="center" vertical="center" wrapText="1"/>
    </xf>
    <xf numFmtId="2" fontId="6" fillId="32" borderId="11" xfId="0" applyNumberFormat="1" applyFont="1" applyFill="1" applyBorder="1" applyAlignment="1">
      <alignment horizontal="left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 wrapText="1"/>
    </xf>
    <xf numFmtId="49" fontId="5" fillId="32" borderId="0" xfId="0" applyNumberFormat="1" applyFont="1" applyFill="1" applyAlignment="1">
      <alignment horizontal="center" wrapText="1"/>
    </xf>
    <xf numFmtId="2" fontId="5" fillId="32" borderId="0" xfId="0" applyNumberFormat="1" applyFont="1" applyFill="1" applyAlignment="1">
      <alignment horizontal="center" wrapText="1"/>
    </xf>
    <xf numFmtId="0" fontId="5" fillId="0" borderId="12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2" fontId="5" fillId="32" borderId="13" xfId="0" applyNumberFormat="1" applyFont="1" applyFill="1" applyBorder="1" applyAlignment="1">
      <alignment horizontal="center" vertical="center"/>
    </xf>
    <xf numFmtId="2" fontId="57" fillId="32" borderId="12" xfId="0" applyNumberFormat="1" applyFont="1" applyFill="1" applyBorder="1" applyAlignment="1">
      <alignment horizontal="center" vertical="center"/>
    </xf>
    <xf numFmtId="2" fontId="5" fillId="32" borderId="14" xfId="0" applyNumberFormat="1" applyFont="1" applyFill="1" applyBorder="1" applyAlignment="1">
      <alignment horizontal="center" vertical="center" wrapText="1"/>
    </xf>
    <xf numFmtId="49" fontId="5" fillId="32" borderId="12" xfId="0" applyNumberFormat="1" applyFont="1" applyFill="1" applyBorder="1" applyAlignment="1">
      <alignment horizontal="center" vertical="center" wrapText="1"/>
    </xf>
    <xf numFmtId="2" fontId="5" fillId="32" borderId="12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32" borderId="0" xfId="0" applyFont="1" applyFill="1" applyBorder="1" applyAlignment="1">
      <alignment horizontal="left" wrapText="1"/>
    </xf>
    <xf numFmtId="2" fontId="6" fillId="32" borderId="0" xfId="0" applyNumberFormat="1" applyFont="1" applyFill="1" applyBorder="1" applyAlignment="1">
      <alignment horizont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32" borderId="0" xfId="0" applyFont="1" applyFill="1" applyBorder="1" applyAlignment="1">
      <alignment wrapText="1"/>
    </xf>
    <xf numFmtId="49" fontId="5" fillId="32" borderId="0" xfId="0" applyNumberFormat="1" applyFont="1" applyFill="1" applyBorder="1" applyAlignment="1">
      <alignment horizontal="center" vertical="center" wrapText="1"/>
    </xf>
    <xf numFmtId="2" fontId="5" fillId="32" borderId="0" xfId="0" applyNumberFormat="1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2" fontId="6" fillId="32" borderId="10" xfId="0" applyNumberFormat="1" applyFont="1" applyFill="1" applyBorder="1" applyAlignment="1">
      <alignment vertical="center" wrapText="1"/>
    </xf>
    <xf numFmtId="2" fontId="57" fillId="32" borderId="13" xfId="0" applyNumberFormat="1" applyFont="1" applyFill="1" applyBorder="1" applyAlignment="1">
      <alignment horizontal="center" vertical="center"/>
    </xf>
    <xf numFmtId="49" fontId="5" fillId="32" borderId="15" xfId="0" applyNumberFormat="1" applyFont="1" applyFill="1" applyBorder="1" applyAlignment="1">
      <alignment horizontal="center" vertical="center" wrapText="1"/>
    </xf>
    <xf numFmtId="175" fontId="6" fillId="32" borderId="10" xfId="0" applyNumberFormat="1" applyFont="1" applyFill="1" applyBorder="1" applyAlignment="1">
      <alignment vertical="center" wrapText="1"/>
    </xf>
    <xf numFmtId="0" fontId="6" fillId="32" borderId="14" xfId="0" applyFont="1" applyFill="1" applyBorder="1" applyAlignment="1">
      <alignment horizontal="left" vertical="center" wrapText="1"/>
    </xf>
    <xf numFmtId="49" fontId="6" fillId="32" borderId="15" xfId="0" applyNumberFormat="1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left" vertical="center" wrapText="1"/>
    </xf>
    <xf numFmtId="175" fontId="6" fillId="32" borderId="12" xfId="0" applyNumberFormat="1" applyFont="1" applyFill="1" applyBorder="1" applyAlignment="1">
      <alignment horizontal="center" vertical="center" wrapText="1"/>
    </xf>
    <xf numFmtId="180" fontId="5" fillId="32" borderId="10" xfId="0" applyNumberFormat="1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left" vertical="center" wrapText="1"/>
    </xf>
    <xf numFmtId="2" fontId="62" fillId="32" borderId="10" xfId="0" applyNumberFormat="1" applyFont="1" applyFill="1" applyBorder="1" applyAlignment="1">
      <alignment horizontal="center" vertical="center"/>
    </xf>
    <xf numFmtId="175" fontId="6" fillId="32" borderId="14" xfId="0" applyNumberFormat="1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32" borderId="10" xfId="0" applyNumberFormat="1" applyFont="1" applyFill="1" applyBorder="1" applyAlignment="1">
      <alignment horizontal="center" vertical="center"/>
    </xf>
    <xf numFmtId="49" fontId="5" fillId="32" borderId="0" xfId="0" applyNumberFormat="1" applyFont="1" applyFill="1" applyBorder="1" applyAlignment="1">
      <alignment horizontal="center"/>
    </xf>
    <xf numFmtId="2" fontId="5" fillId="32" borderId="0" xfId="0" applyNumberFormat="1" applyFont="1" applyFill="1" applyBorder="1" applyAlignment="1">
      <alignment horizontal="center"/>
    </xf>
    <xf numFmtId="180" fontId="5" fillId="0" borderId="0" xfId="0" applyNumberFormat="1" applyFont="1" applyBorder="1" applyAlignment="1">
      <alignment horizontal="center"/>
    </xf>
    <xf numFmtId="0" fontId="6" fillId="0" borderId="17" xfId="0" applyFont="1" applyBorder="1" applyAlignment="1">
      <alignment wrapText="1"/>
    </xf>
    <xf numFmtId="0" fontId="6" fillId="0" borderId="0" xfId="0" applyFont="1" applyAlignment="1">
      <alignment horizontal="right" wrapText="1"/>
    </xf>
    <xf numFmtId="0" fontId="5" fillId="32" borderId="14" xfId="0" applyFont="1" applyFill="1" applyBorder="1" applyAlignment="1">
      <alignment horizontal="center" vertical="center" wrapText="1"/>
    </xf>
    <xf numFmtId="2" fontId="6" fillId="0" borderId="0" xfId="0" applyNumberFormat="1" applyFont="1" applyFill="1" applyAlignment="1">
      <alignment horizontal="center" vertical="center"/>
    </xf>
    <xf numFmtId="2" fontId="6" fillId="0" borderId="0" xfId="0" applyNumberFormat="1" applyFont="1" applyAlignment="1">
      <alignment horizontal="left"/>
    </xf>
    <xf numFmtId="2" fontId="5" fillId="0" borderId="0" xfId="0" applyNumberFormat="1" applyFont="1" applyAlignment="1">
      <alignment horizontal="left"/>
    </xf>
    <xf numFmtId="0" fontId="5" fillId="32" borderId="10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/>
    </xf>
    <xf numFmtId="2" fontId="5" fillId="32" borderId="10" xfId="0" applyNumberFormat="1" applyFont="1" applyFill="1" applyBorder="1" applyAlignment="1">
      <alignment horizontal="left" vertical="center" wrapText="1"/>
    </xf>
    <xf numFmtId="2" fontId="5" fillId="32" borderId="14" xfId="0" applyNumberFormat="1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left" vertical="center" wrapText="1"/>
    </xf>
    <xf numFmtId="2" fontId="5" fillId="32" borderId="18" xfId="0" applyNumberFormat="1" applyFont="1" applyFill="1" applyBorder="1" applyAlignment="1">
      <alignment horizontal="left" vertical="center" wrapText="1"/>
    </xf>
    <xf numFmtId="0" fontId="5" fillId="32" borderId="10" xfId="0" applyFont="1" applyFill="1" applyBorder="1" applyAlignment="1" applyProtection="1">
      <alignment horizontal="center" vertical="center" wrapText="1"/>
      <protection locked="0"/>
    </xf>
    <xf numFmtId="2" fontId="5" fillId="32" borderId="10" xfId="0" applyNumberFormat="1" applyFont="1" applyFill="1" applyBorder="1" applyAlignment="1">
      <alignment vertical="center" wrapText="1"/>
    </xf>
    <xf numFmtId="2" fontId="5" fillId="32" borderId="13" xfId="0" applyNumberFormat="1" applyFont="1" applyFill="1" applyBorder="1" applyAlignment="1">
      <alignment horizontal="left" vertical="center" wrapText="1"/>
    </xf>
    <xf numFmtId="49" fontId="57" fillId="32" borderId="10" xfId="0" applyNumberFormat="1" applyFont="1" applyFill="1" applyBorder="1" applyAlignment="1">
      <alignment horizontal="center" vertical="center" wrapText="1"/>
    </xf>
    <xf numFmtId="49" fontId="5" fillId="32" borderId="14" xfId="0" applyNumberFormat="1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left" vertical="center" wrapText="1"/>
    </xf>
    <xf numFmtId="0" fontId="5" fillId="32" borderId="13" xfId="0" applyFont="1" applyFill="1" applyBorder="1" applyAlignment="1">
      <alignment horizontal="center" vertical="center" wrapText="1"/>
    </xf>
    <xf numFmtId="175" fontId="5" fillId="32" borderId="10" xfId="0" applyNumberFormat="1" applyFont="1" applyFill="1" applyBorder="1" applyAlignment="1">
      <alignment horizontal="left" vertical="center" wrapText="1"/>
    </xf>
    <xf numFmtId="2" fontId="5" fillId="34" borderId="10" xfId="0" applyNumberFormat="1" applyFont="1" applyFill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 horizontal="center" vertical="center"/>
    </xf>
    <xf numFmtId="174" fontId="5" fillId="34" borderId="10" xfId="0" applyNumberFormat="1" applyFont="1" applyFill="1" applyBorder="1" applyAlignment="1">
      <alignment horizontal="center" vertical="center" wrapText="1"/>
    </xf>
    <xf numFmtId="2" fontId="5" fillId="34" borderId="0" xfId="0" applyNumberFormat="1" applyFont="1" applyFill="1" applyAlignment="1">
      <alignment horizontal="center" vertical="center"/>
    </xf>
    <xf numFmtId="2" fontId="6" fillId="32" borderId="12" xfId="0" applyNumberFormat="1" applyFont="1" applyFill="1" applyBorder="1" applyAlignment="1">
      <alignment horizontal="center" vertical="center" wrapText="1"/>
    </xf>
    <xf numFmtId="0" fontId="57" fillId="32" borderId="10" xfId="0" applyNumberFormat="1" applyFont="1" applyFill="1" applyBorder="1" applyAlignment="1">
      <alignment horizontal="center" vertical="center"/>
    </xf>
    <xf numFmtId="2" fontId="0" fillId="32" borderId="0" xfId="0" applyNumberFormat="1" applyFill="1" applyAlignment="1">
      <alignment horizontal="center"/>
    </xf>
    <xf numFmtId="0" fontId="57" fillId="32" borderId="12" xfId="0" applyNumberFormat="1" applyFont="1" applyFill="1" applyBorder="1" applyAlignment="1">
      <alignment horizontal="center" vertical="center"/>
    </xf>
    <xf numFmtId="2" fontId="5" fillId="32" borderId="12" xfId="0" applyNumberFormat="1" applyFont="1" applyFill="1" applyBorder="1" applyAlignment="1">
      <alignment horizontal="center" vertical="center" wrapText="1"/>
    </xf>
    <xf numFmtId="0" fontId="57" fillId="32" borderId="13" xfId="0" applyNumberFormat="1" applyFont="1" applyFill="1" applyBorder="1" applyAlignment="1">
      <alignment horizontal="center" vertical="center"/>
    </xf>
    <xf numFmtId="2" fontId="5" fillId="32" borderId="0" xfId="0" applyNumberFormat="1" applyFont="1" applyFill="1" applyBorder="1" applyAlignment="1">
      <alignment horizontal="center" vertical="center"/>
    </xf>
    <xf numFmtId="175" fontId="6" fillId="32" borderId="19" xfId="0" applyNumberFormat="1" applyFont="1" applyFill="1" applyBorder="1" applyAlignment="1">
      <alignment horizontal="left" vertical="center" wrapText="1"/>
    </xf>
    <xf numFmtId="49" fontId="6" fillId="32" borderId="13" xfId="0" applyNumberFormat="1" applyFont="1" applyFill="1" applyBorder="1" applyAlignment="1">
      <alignment horizontal="center" vertical="center" wrapText="1"/>
    </xf>
    <xf numFmtId="2" fontId="6" fillId="32" borderId="1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2" fontId="6" fillId="0" borderId="0" xfId="0" applyNumberFormat="1" applyFont="1" applyAlignment="1">
      <alignment horizontal="left"/>
    </xf>
    <xf numFmtId="2" fontId="5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left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2" fontId="6" fillId="32" borderId="14" xfId="0" applyNumberFormat="1" applyFont="1" applyFill="1" applyBorder="1" applyAlignment="1">
      <alignment horizontal="center" vertical="center"/>
    </xf>
    <xf numFmtId="2" fontId="6" fillId="32" borderId="11" xfId="0" applyNumberFormat="1" applyFont="1" applyFill="1" applyBorder="1" applyAlignment="1">
      <alignment horizontal="center" vertical="center"/>
    </xf>
    <xf numFmtId="2" fontId="6" fillId="32" borderId="15" xfId="0" applyNumberFormat="1" applyFont="1" applyFill="1" applyBorder="1" applyAlignment="1">
      <alignment horizontal="center" vertical="center"/>
    </xf>
    <xf numFmtId="174" fontId="6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2" fontId="6" fillId="0" borderId="14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2" fontId="6" fillId="0" borderId="0" xfId="0" applyNumberFormat="1" applyFont="1" applyFill="1" applyAlignment="1">
      <alignment horizontal="center" vertical="center"/>
    </xf>
    <xf numFmtId="0" fontId="5" fillId="32" borderId="14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wrapText="1"/>
    </xf>
    <xf numFmtId="2" fontId="6" fillId="32" borderId="12" xfId="0" applyNumberFormat="1" applyFont="1" applyFill="1" applyBorder="1" applyAlignment="1">
      <alignment horizontal="center" vertical="center" wrapText="1"/>
    </xf>
    <xf numFmtId="0" fontId="12" fillId="32" borderId="13" xfId="0" applyFont="1" applyFill="1" applyBorder="1" applyAlignment="1">
      <alignment wrapText="1"/>
    </xf>
    <xf numFmtId="0" fontId="13" fillId="32" borderId="10" xfId="0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2" fontId="6" fillId="0" borderId="12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397"/>
  <sheetViews>
    <sheetView tabSelected="1" view="pageBreakPreview" zoomScale="59" zoomScaleNormal="75" zoomScaleSheetLayoutView="59" workbookViewId="0" topLeftCell="B1">
      <selection activeCell="O7" sqref="O7:S7"/>
    </sheetView>
  </sheetViews>
  <sheetFormatPr defaultColWidth="9.00390625" defaultRowHeight="12.75"/>
  <cols>
    <col min="1" max="1" width="2.125" style="0" hidden="1" customWidth="1"/>
    <col min="2" max="2" width="25.00390625" style="1" customWidth="1"/>
    <col min="3" max="3" width="53.375" style="0" customWidth="1"/>
    <col min="4" max="4" width="14.125" style="8" customWidth="1"/>
    <col min="5" max="5" width="15.125" style="2" customWidth="1"/>
    <col min="6" max="6" width="10.875" style="2" customWidth="1"/>
    <col min="7" max="7" width="11.25390625" style="2" customWidth="1"/>
    <col min="8" max="9" width="12.625" style="2" customWidth="1"/>
    <col min="10" max="10" width="12.75390625" style="2" customWidth="1"/>
    <col min="11" max="11" width="10.625" style="2" customWidth="1"/>
    <col min="12" max="12" width="11.25390625" style="2" customWidth="1"/>
    <col min="13" max="13" width="11.625" style="2" customWidth="1"/>
    <col min="14" max="14" width="12.75390625" style="2" customWidth="1"/>
    <col min="15" max="15" width="11.25390625" style="2" customWidth="1"/>
    <col min="16" max="16" width="12.00390625" style="2" customWidth="1"/>
    <col min="17" max="17" width="11.625" style="2" customWidth="1"/>
    <col min="18" max="18" width="11.25390625" style="2" customWidth="1"/>
    <col min="19" max="19" width="10.125" style="2" customWidth="1"/>
    <col min="20" max="20" width="12.75390625" style="2" hidden="1" customWidth="1"/>
    <col min="21" max="21" width="0.12890625" style="0" customWidth="1"/>
    <col min="22" max="24" width="9.125" style="0" customWidth="1"/>
  </cols>
  <sheetData>
    <row r="1" ht="38.25" customHeight="1"/>
    <row r="2" spans="1:34" ht="21" customHeight="1">
      <c r="A2" s="3"/>
      <c r="B2" s="61"/>
      <c r="C2" s="75"/>
      <c r="D2" s="69"/>
      <c r="E2" s="62"/>
      <c r="F2" s="62"/>
      <c r="G2" s="195"/>
      <c r="H2" s="195"/>
      <c r="I2" s="195"/>
      <c r="J2" s="162"/>
      <c r="K2" s="63"/>
      <c r="L2" s="64"/>
      <c r="M2" s="64"/>
      <c r="N2" s="64"/>
      <c r="O2" s="197" t="s">
        <v>274</v>
      </c>
      <c r="P2" s="197"/>
      <c r="Q2" s="197"/>
      <c r="R2" s="197"/>
      <c r="S2" s="197"/>
      <c r="T2" s="17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21" customHeight="1">
      <c r="A3" s="3"/>
      <c r="B3" s="61"/>
      <c r="C3" s="60"/>
      <c r="D3" s="69"/>
      <c r="E3" s="62"/>
      <c r="F3" s="62"/>
      <c r="G3" s="195"/>
      <c r="H3" s="195"/>
      <c r="I3" s="195"/>
      <c r="J3" s="162"/>
      <c r="K3" s="63"/>
      <c r="L3" s="64"/>
      <c r="M3" s="64"/>
      <c r="N3" s="64"/>
      <c r="O3" s="197" t="s">
        <v>276</v>
      </c>
      <c r="P3" s="197"/>
      <c r="Q3" s="197"/>
      <c r="R3" s="197"/>
      <c r="S3" s="197"/>
      <c r="T3" s="17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ht="21" customHeight="1">
      <c r="A4" s="3"/>
      <c r="B4" s="61"/>
      <c r="C4" s="60"/>
      <c r="D4" s="69"/>
      <c r="E4" s="62"/>
      <c r="F4" s="62"/>
      <c r="G4" s="195"/>
      <c r="H4" s="195"/>
      <c r="I4" s="195"/>
      <c r="J4" s="162"/>
      <c r="K4" s="63"/>
      <c r="L4" s="64"/>
      <c r="M4" s="64"/>
      <c r="N4" s="64"/>
      <c r="O4" s="197" t="s">
        <v>275</v>
      </c>
      <c r="P4" s="197"/>
      <c r="Q4" s="197"/>
      <c r="R4" s="197"/>
      <c r="S4" s="197"/>
      <c r="T4" s="17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21" customHeight="1">
      <c r="A5" s="3"/>
      <c r="B5" s="61"/>
      <c r="C5" s="60"/>
      <c r="D5" s="69"/>
      <c r="E5" s="65"/>
      <c r="F5" s="65"/>
      <c r="G5" s="196"/>
      <c r="H5" s="196"/>
      <c r="I5" s="196"/>
      <c r="J5" s="163"/>
      <c r="K5" s="63"/>
      <c r="L5" s="64"/>
      <c r="M5" s="64"/>
      <c r="N5" s="64"/>
      <c r="O5" s="197"/>
      <c r="P5" s="197"/>
      <c r="Q5" s="197"/>
      <c r="R5" s="197"/>
      <c r="S5" s="197"/>
      <c r="T5" s="17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ht="21" customHeight="1">
      <c r="A6" s="3"/>
      <c r="B6" s="61"/>
      <c r="C6" s="193"/>
      <c r="D6" s="194"/>
      <c r="E6" s="62"/>
      <c r="F6" s="62"/>
      <c r="G6" s="195"/>
      <c r="H6" s="195"/>
      <c r="I6" s="195"/>
      <c r="J6" s="162"/>
      <c r="K6" s="63"/>
      <c r="L6" s="64"/>
      <c r="M6" s="64"/>
      <c r="N6" s="64"/>
      <c r="O6" s="197"/>
      <c r="P6" s="197"/>
      <c r="Q6" s="197"/>
      <c r="R6" s="197"/>
      <c r="S6" s="197"/>
      <c r="T6" s="17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21" customHeight="1">
      <c r="A7" s="3"/>
      <c r="B7" s="61"/>
      <c r="C7" s="193"/>
      <c r="D7" s="194"/>
      <c r="E7" s="63"/>
      <c r="F7" s="63"/>
      <c r="G7" s="63"/>
      <c r="H7" s="63"/>
      <c r="I7" s="63"/>
      <c r="J7" s="63"/>
      <c r="K7" s="63"/>
      <c r="L7" s="64"/>
      <c r="M7" s="64"/>
      <c r="N7" s="64"/>
      <c r="O7" s="197"/>
      <c r="P7" s="197"/>
      <c r="Q7" s="197"/>
      <c r="R7" s="197"/>
      <c r="S7" s="197"/>
      <c r="T7" s="17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ht="21" customHeight="1">
      <c r="A8" s="3"/>
      <c r="B8" s="66"/>
      <c r="C8" s="67"/>
      <c r="D8" s="68"/>
      <c r="E8" s="207" t="s">
        <v>22</v>
      </c>
      <c r="F8" s="208"/>
      <c r="G8" s="208"/>
      <c r="H8" s="208"/>
      <c r="I8" s="208"/>
      <c r="J8" s="208"/>
      <c r="K8" s="208"/>
      <c r="L8" s="199"/>
      <c r="M8" s="69"/>
      <c r="N8" s="70"/>
      <c r="O8" s="70"/>
      <c r="P8" s="70"/>
      <c r="Q8" s="70"/>
      <c r="R8" s="70"/>
      <c r="S8" s="70"/>
      <c r="T8" s="19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ht="21" customHeight="1">
      <c r="A9" s="3"/>
      <c r="B9" s="61"/>
      <c r="C9" s="71"/>
      <c r="D9" s="72"/>
      <c r="E9" s="207" t="s">
        <v>23</v>
      </c>
      <c r="F9" s="208"/>
      <c r="G9" s="208"/>
      <c r="H9" s="208"/>
      <c r="I9" s="208"/>
      <c r="J9" s="208"/>
      <c r="K9" s="208"/>
      <c r="L9" s="199"/>
      <c r="M9" s="69"/>
      <c r="N9" s="63"/>
      <c r="O9" s="63"/>
      <c r="P9" s="63"/>
      <c r="Q9" s="63"/>
      <c r="R9" s="63"/>
      <c r="S9" s="63"/>
      <c r="T9" s="16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ht="21" customHeight="1">
      <c r="A10" s="3"/>
      <c r="B10" s="66"/>
      <c r="C10" s="66"/>
      <c r="D10" s="68"/>
      <c r="E10" s="198" t="s">
        <v>117</v>
      </c>
      <c r="F10" s="199"/>
      <c r="G10" s="199"/>
      <c r="H10" s="199"/>
      <c r="I10" s="199"/>
      <c r="J10" s="199"/>
      <c r="K10" s="199"/>
      <c r="L10" s="199"/>
      <c r="M10" s="69"/>
      <c r="N10" s="70"/>
      <c r="O10" s="70"/>
      <c r="P10" s="70"/>
      <c r="Q10" s="70"/>
      <c r="R10" s="70"/>
      <c r="S10" s="70"/>
      <c r="T10" s="19"/>
      <c r="U10" s="6"/>
      <c r="V10" s="6"/>
      <c r="W10" s="6"/>
      <c r="X10" s="6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ht="21" customHeight="1">
      <c r="A11" s="3"/>
      <c r="B11" s="66"/>
      <c r="C11" s="66"/>
      <c r="D11" s="68"/>
      <c r="E11" s="59"/>
      <c r="F11" s="58"/>
      <c r="G11" s="198" t="s">
        <v>105</v>
      </c>
      <c r="H11" s="198"/>
      <c r="I11" s="198"/>
      <c r="J11" s="59"/>
      <c r="K11" s="58"/>
      <c r="L11" s="58"/>
      <c r="M11" s="69"/>
      <c r="N11" s="70"/>
      <c r="O11" s="70"/>
      <c r="P11" s="70"/>
      <c r="Q11" s="70"/>
      <c r="R11" s="70"/>
      <c r="S11" s="70"/>
      <c r="T11" s="19"/>
      <c r="U11" s="6"/>
      <c r="V11" s="6"/>
      <c r="W11" s="6"/>
      <c r="X11" s="6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21" customHeight="1">
      <c r="A12" s="3"/>
      <c r="B12" s="66"/>
      <c r="C12" s="66"/>
      <c r="D12" s="68"/>
      <c r="E12" s="59"/>
      <c r="F12" s="58"/>
      <c r="G12" s="218" t="s">
        <v>118</v>
      </c>
      <c r="H12" s="218"/>
      <c r="I12" s="218"/>
      <c r="J12" s="161"/>
      <c r="K12" s="58"/>
      <c r="L12" s="58"/>
      <c r="M12" s="69"/>
      <c r="N12" s="70"/>
      <c r="O12" s="70"/>
      <c r="P12" s="70"/>
      <c r="Q12" s="70"/>
      <c r="R12" s="70"/>
      <c r="S12" s="70"/>
      <c r="T12" s="19"/>
      <c r="U12" s="6"/>
      <c r="V12" s="6"/>
      <c r="W12" s="6"/>
      <c r="X12" s="6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ht="18" customHeight="1">
      <c r="A13" s="3"/>
      <c r="B13" s="61"/>
      <c r="C13" s="227" t="s">
        <v>120</v>
      </c>
      <c r="D13" s="228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16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ht="17.25" customHeight="1">
      <c r="A14" s="3"/>
      <c r="B14" s="61"/>
      <c r="C14" s="158" t="s">
        <v>119</v>
      </c>
      <c r="D14" s="72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16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ht="30.75" customHeight="1">
      <c r="A15" s="3"/>
      <c r="B15" s="215" t="s">
        <v>21</v>
      </c>
      <c r="C15" s="215" t="s">
        <v>108</v>
      </c>
      <c r="D15" s="216" t="s">
        <v>109</v>
      </c>
      <c r="E15" s="229" t="s">
        <v>110</v>
      </c>
      <c r="F15" s="209" t="s">
        <v>111</v>
      </c>
      <c r="G15" s="210"/>
      <c r="H15" s="211"/>
      <c r="I15" s="209" t="s">
        <v>112</v>
      </c>
      <c r="J15" s="210"/>
      <c r="K15" s="210"/>
      <c r="L15" s="210"/>
      <c r="M15" s="211"/>
      <c r="N15" s="209" t="s">
        <v>113</v>
      </c>
      <c r="O15" s="210"/>
      <c r="P15" s="210"/>
      <c r="Q15" s="210"/>
      <c r="R15" s="210"/>
      <c r="S15" s="211"/>
      <c r="T15" s="16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ht="33" customHeight="1">
      <c r="A16" s="3"/>
      <c r="B16" s="215"/>
      <c r="C16" s="215"/>
      <c r="D16" s="217"/>
      <c r="E16" s="230"/>
      <c r="F16" s="79" t="s">
        <v>1</v>
      </c>
      <c r="G16" s="79" t="s">
        <v>2</v>
      </c>
      <c r="H16" s="79" t="s">
        <v>3</v>
      </c>
      <c r="I16" s="154" t="s">
        <v>4</v>
      </c>
      <c r="J16" s="154" t="s">
        <v>239</v>
      </c>
      <c r="K16" s="154" t="s">
        <v>5</v>
      </c>
      <c r="L16" s="154" t="s">
        <v>6</v>
      </c>
      <c r="M16" s="154" t="s">
        <v>107</v>
      </c>
      <c r="N16" s="154" t="s">
        <v>7</v>
      </c>
      <c r="O16" s="154" t="s">
        <v>8</v>
      </c>
      <c r="P16" s="154" t="s">
        <v>9</v>
      </c>
      <c r="Q16" s="154" t="s">
        <v>240</v>
      </c>
      <c r="R16" s="154" t="s">
        <v>241</v>
      </c>
      <c r="S16" s="154" t="s">
        <v>10</v>
      </c>
      <c r="T16" s="20" t="s">
        <v>28</v>
      </c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ht="30.75" customHeight="1">
      <c r="A17" s="3"/>
      <c r="B17" s="80"/>
      <c r="C17" s="76" t="s">
        <v>11</v>
      </c>
      <c r="D17" s="81"/>
      <c r="E17" s="79"/>
      <c r="F17" s="79"/>
      <c r="G17" s="79"/>
      <c r="H17" s="79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20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ht="30.75" customHeight="1">
      <c r="A18" s="4"/>
      <c r="B18" s="82" t="s">
        <v>121</v>
      </c>
      <c r="C18" s="167" t="s">
        <v>40</v>
      </c>
      <c r="D18" s="83" t="s">
        <v>86</v>
      </c>
      <c r="E18" s="85">
        <v>136</v>
      </c>
      <c r="F18" s="85">
        <v>2.36</v>
      </c>
      <c r="G18" s="85">
        <v>7.49</v>
      </c>
      <c r="H18" s="85">
        <v>14.89</v>
      </c>
      <c r="I18" s="91">
        <v>0.034</v>
      </c>
      <c r="J18" s="91">
        <v>0.08</v>
      </c>
      <c r="K18" s="85">
        <v>0</v>
      </c>
      <c r="L18" s="85">
        <v>0</v>
      </c>
      <c r="M18" s="85">
        <v>0.44</v>
      </c>
      <c r="N18" s="85">
        <v>8.4</v>
      </c>
      <c r="O18" s="85">
        <v>22.5</v>
      </c>
      <c r="P18" s="85">
        <v>4.2</v>
      </c>
      <c r="Q18" s="85">
        <v>1.06</v>
      </c>
      <c r="R18" s="85">
        <v>0</v>
      </c>
      <c r="S18" s="85">
        <v>0.35</v>
      </c>
      <c r="T18" s="12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ht="30.75" customHeight="1">
      <c r="A19" s="4"/>
      <c r="B19" s="82" t="s">
        <v>253</v>
      </c>
      <c r="C19" s="168" t="s">
        <v>45</v>
      </c>
      <c r="D19" s="83" t="s">
        <v>122</v>
      </c>
      <c r="E19" s="85">
        <v>262.2</v>
      </c>
      <c r="F19" s="85">
        <v>12.55</v>
      </c>
      <c r="G19" s="85">
        <v>2.4</v>
      </c>
      <c r="H19" s="85">
        <v>41.94</v>
      </c>
      <c r="I19" s="85">
        <v>0.08</v>
      </c>
      <c r="J19" s="85">
        <v>0.19</v>
      </c>
      <c r="K19" s="110">
        <v>0.56</v>
      </c>
      <c r="L19" s="85">
        <v>0.12</v>
      </c>
      <c r="M19" s="85">
        <v>2.94</v>
      </c>
      <c r="N19" s="85">
        <v>192.4</v>
      </c>
      <c r="O19" s="85">
        <v>240.6</v>
      </c>
      <c r="P19" s="85">
        <v>38</v>
      </c>
      <c r="Q19" s="85">
        <v>2.05</v>
      </c>
      <c r="R19" s="85">
        <v>0.03</v>
      </c>
      <c r="S19" s="85">
        <v>1.12</v>
      </c>
      <c r="T19" s="12"/>
      <c r="U19" s="3"/>
      <c r="V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ht="30.75" customHeight="1">
      <c r="A20" s="4"/>
      <c r="B20" s="84" t="s">
        <v>249</v>
      </c>
      <c r="C20" s="169" t="s">
        <v>44</v>
      </c>
      <c r="D20" s="102" t="s">
        <v>74</v>
      </c>
      <c r="E20" s="85">
        <v>62</v>
      </c>
      <c r="F20" s="85">
        <v>0</v>
      </c>
      <c r="G20" s="85">
        <v>0</v>
      </c>
      <c r="H20" s="85">
        <v>15.2</v>
      </c>
      <c r="I20" s="85">
        <v>0</v>
      </c>
      <c r="J20" s="85">
        <v>0</v>
      </c>
      <c r="K20" s="85">
        <v>0.83</v>
      </c>
      <c r="L20" s="85">
        <v>0</v>
      </c>
      <c r="M20" s="85">
        <v>0.2</v>
      </c>
      <c r="N20" s="85">
        <v>14.2</v>
      </c>
      <c r="O20" s="85">
        <v>4.4</v>
      </c>
      <c r="P20" s="85">
        <v>2.4</v>
      </c>
      <c r="Q20" s="85">
        <v>0</v>
      </c>
      <c r="R20" s="85">
        <v>0</v>
      </c>
      <c r="S20" s="85">
        <v>0</v>
      </c>
      <c r="T20" s="1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 ht="30.75" customHeight="1">
      <c r="A21" s="4"/>
      <c r="B21" s="82" t="s">
        <v>125</v>
      </c>
      <c r="C21" s="170" t="s">
        <v>13</v>
      </c>
      <c r="D21" s="86" t="s">
        <v>82</v>
      </c>
      <c r="E21" s="85">
        <v>52</v>
      </c>
      <c r="F21" s="85">
        <v>0.98</v>
      </c>
      <c r="G21" s="85">
        <v>0.36</v>
      </c>
      <c r="H21" s="85">
        <v>10.02</v>
      </c>
      <c r="I21" s="91">
        <v>0.054</v>
      </c>
      <c r="J21" s="91">
        <v>0.036</v>
      </c>
      <c r="K21" s="85">
        <v>0</v>
      </c>
      <c r="L21" s="85">
        <v>0</v>
      </c>
      <c r="M21" s="85">
        <v>0.27</v>
      </c>
      <c r="N21" s="85">
        <v>10.5</v>
      </c>
      <c r="O21" s="85">
        <v>47.4</v>
      </c>
      <c r="P21" s="85">
        <v>5.1</v>
      </c>
      <c r="Q21" s="85">
        <v>0.36</v>
      </c>
      <c r="R21" s="85">
        <v>0</v>
      </c>
      <c r="S21" s="85">
        <v>1.17</v>
      </c>
      <c r="T21" s="1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ht="30.75" customHeight="1">
      <c r="A22" s="4"/>
      <c r="B22" s="82" t="s">
        <v>125</v>
      </c>
      <c r="C22" s="169" t="s">
        <v>123</v>
      </c>
      <c r="D22" s="86" t="s">
        <v>88</v>
      </c>
      <c r="E22" s="85">
        <v>139.5</v>
      </c>
      <c r="F22" s="85">
        <v>5.35</v>
      </c>
      <c r="G22" s="85">
        <v>0</v>
      </c>
      <c r="H22" s="85">
        <v>35.6</v>
      </c>
      <c r="I22" s="85">
        <v>0</v>
      </c>
      <c r="J22" s="85">
        <v>0.5</v>
      </c>
      <c r="K22" s="85">
        <v>0.1</v>
      </c>
      <c r="L22" s="85">
        <v>0</v>
      </c>
      <c r="M22" s="85">
        <v>1</v>
      </c>
      <c r="N22" s="85">
        <v>12</v>
      </c>
      <c r="O22" s="85">
        <v>45.5</v>
      </c>
      <c r="P22" s="85">
        <v>14</v>
      </c>
      <c r="Q22" s="85">
        <v>0.5</v>
      </c>
      <c r="R22" s="85">
        <v>0</v>
      </c>
      <c r="S22" s="85">
        <v>0</v>
      </c>
      <c r="T22" s="11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ht="26.25" customHeight="1">
      <c r="A23" s="4"/>
      <c r="B23" s="82"/>
      <c r="C23" s="87" t="s">
        <v>17</v>
      </c>
      <c r="D23" s="88"/>
      <c r="E23" s="89">
        <f aca="true" t="shared" si="0" ref="E23:S23">SUM(E18:E22)</f>
        <v>651.7</v>
      </c>
      <c r="F23" s="89">
        <f t="shared" si="0"/>
        <v>21.240000000000002</v>
      </c>
      <c r="G23" s="89">
        <f t="shared" si="0"/>
        <v>10.25</v>
      </c>
      <c r="H23" s="89">
        <f t="shared" si="0"/>
        <v>117.65</v>
      </c>
      <c r="I23" s="89">
        <f t="shared" si="0"/>
        <v>0.168</v>
      </c>
      <c r="J23" s="89">
        <f t="shared" si="0"/>
        <v>0.806</v>
      </c>
      <c r="K23" s="89">
        <f t="shared" si="0"/>
        <v>1.4900000000000002</v>
      </c>
      <c r="L23" s="89">
        <f t="shared" si="0"/>
        <v>0.12</v>
      </c>
      <c r="M23" s="89">
        <f t="shared" si="0"/>
        <v>4.85</v>
      </c>
      <c r="N23" s="89">
        <f t="shared" si="0"/>
        <v>237.5</v>
      </c>
      <c r="O23" s="89">
        <f t="shared" si="0"/>
        <v>360.4</v>
      </c>
      <c r="P23" s="89">
        <f t="shared" si="0"/>
        <v>63.7</v>
      </c>
      <c r="Q23" s="89">
        <f t="shared" si="0"/>
        <v>3.9699999999999998</v>
      </c>
      <c r="R23" s="89">
        <f t="shared" si="0"/>
        <v>0.03</v>
      </c>
      <c r="S23" s="89">
        <f t="shared" si="0"/>
        <v>2.64</v>
      </c>
      <c r="T23" s="14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ht="21.75" customHeight="1">
      <c r="A24" s="4"/>
      <c r="B24" s="84"/>
      <c r="C24" s="90" t="s">
        <v>12</v>
      </c>
      <c r="D24" s="83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15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ht="30.75" customHeight="1">
      <c r="A25" s="4"/>
      <c r="B25" s="84" t="s">
        <v>217</v>
      </c>
      <c r="C25" s="167" t="s">
        <v>216</v>
      </c>
      <c r="D25" s="83" t="s">
        <v>83</v>
      </c>
      <c r="E25" s="11">
        <v>85.03</v>
      </c>
      <c r="F25" s="11">
        <v>1.08</v>
      </c>
      <c r="G25" s="11">
        <v>6.11</v>
      </c>
      <c r="H25" s="11">
        <v>5.98</v>
      </c>
      <c r="I25" s="11">
        <v>0.05</v>
      </c>
      <c r="J25" s="11">
        <v>0.2</v>
      </c>
      <c r="K25" s="11">
        <v>0.02</v>
      </c>
      <c r="L25" s="11">
        <v>0</v>
      </c>
      <c r="M25" s="11">
        <v>0</v>
      </c>
      <c r="N25" s="11">
        <v>8.66</v>
      </c>
      <c r="O25" s="11">
        <v>0.6</v>
      </c>
      <c r="P25" s="11">
        <v>0</v>
      </c>
      <c r="Q25" s="11">
        <v>0.001</v>
      </c>
      <c r="R25" s="184">
        <v>0.012</v>
      </c>
      <c r="S25" s="11">
        <v>0</v>
      </c>
      <c r="T25" s="21"/>
      <c r="U25" s="7"/>
      <c r="V25" s="7"/>
      <c r="W25" s="7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ht="43.5" customHeight="1">
      <c r="A26" s="4"/>
      <c r="B26" s="171" t="s">
        <v>124</v>
      </c>
      <c r="C26" s="167" t="s">
        <v>90</v>
      </c>
      <c r="D26" s="83" t="s">
        <v>89</v>
      </c>
      <c r="E26" s="85">
        <v>101.75</v>
      </c>
      <c r="F26" s="85">
        <v>2.015</v>
      </c>
      <c r="G26" s="85">
        <v>5.95</v>
      </c>
      <c r="H26" s="85">
        <v>8.35</v>
      </c>
      <c r="I26" s="85">
        <v>0.0625</v>
      </c>
      <c r="J26" s="85">
        <v>0.05</v>
      </c>
      <c r="K26" s="85">
        <v>5.825</v>
      </c>
      <c r="L26" s="85">
        <v>0.06</v>
      </c>
      <c r="M26" s="85">
        <v>0.235</v>
      </c>
      <c r="N26" s="85">
        <v>58.25</v>
      </c>
      <c r="O26" s="85">
        <v>55</v>
      </c>
      <c r="P26" s="85">
        <v>3.125</v>
      </c>
      <c r="Q26" s="85">
        <v>0.07</v>
      </c>
      <c r="R26" s="85">
        <v>0.01</v>
      </c>
      <c r="S26" s="85">
        <v>0.825</v>
      </c>
      <c r="T26" s="22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ht="45" customHeight="1">
      <c r="A27" s="4"/>
      <c r="B27" s="84" t="s">
        <v>128</v>
      </c>
      <c r="C27" s="167" t="s">
        <v>126</v>
      </c>
      <c r="D27" s="83" t="s">
        <v>127</v>
      </c>
      <c r="E27" s="85">
        <v>314</v>
      </c>
      <c r="F27" s="85">
        <v>22.06</v>
      </c>
      <c r="G27" s="85">
        <v>25.26</v>
      </c>
      <c r="H27" s="85">
        <v>0.48</v>
      </c>
      <c r="I27" s="85">
        <v>0.06</v>
      </c>
      <c r="J27" s="85">
        <v>0.36</v>
      </c>
      <c r="K27" s="85">
        <v>0.07</v>
      </c>
      <c r="L27" s="85">
        <v>0.09</v>
      </c>
      <c r="M27" s="85">
        <v>0.4</v>
      </c>
      <c r="N27" s="85">
        <v>57.6</v>
      </c>
      <c r="O27" s="85">
        <v>125.5</v>
      </c>
      <c r="P27" s="85">
        <v>5.4</v>
      </c>
      <c r="Q27" s="85">
        <v>1.06</v>
      </c>
      <c r="R27" s="164">
        <v>0.012</v>
      </c>
      <c r="S27" s="85">
        <v>0.5</v>
      </c>
      <c r="T27" s="21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ht="30.75" customHeight="1">
      <c r="A28" s="4"/>
      <c r="B28" s="82" t="s">
        <v>129</v>
      </c>
      <c r="C28" s="167" t="s">
        <v>60</v>
      </c>
      <c r="D28" s="83" t="s">
        <v>102</v>
      </c>
      <c r="E28" s="85">
        <v>202.14</v>
      </c>
      <c r="F28" s="85">
        <v>6.62</v>
      </c>
      <c r="G28" s="85">
        <v>5.42</v>
      </c>
      <c r="H28" s="85">
        <v>31.73</v>
      </c>
      <c r="I28" s="85">
        <v>0.072</v>
      </c>
      <c r="J28" s="85">
        <v>0.018</v>
      </c>
      <c r="K28" s="85">
        <v>0</v>
      </c>
      <c r="L28" s="85">
        <v>0</v>
      </c>
      <c r="M28" s="85">
        <v>0</v>
      </c>
      <c r="N28" s="85">
        <v>4.86</v>
      </c>
      <c r="O28" s="85">
        <v>41.4</v>
      </c>
      <c r="P28" s="85">
        <v>21.12</v>
      </c>
      <c r="Q28" s="85">
        <v>0.07</v>
      </c>
      <c r="R28" s="85">
        <v>0.01</v>
      </c>
      <c r="S28" s="85">
        <v>1.11</v>
      </c>
      <c r="T28" s="22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ht="30.75" customHeight="1">
      <c r="A29" s="4"/>
      <c r="B29" s="82" t="s">
        <v>130</v>
      </c>
      <c r="C29" s="170" t="s">
        <v>101</v>
      </c>
      <c r="D29" s="83" t="s">
        <v>74</v>
      </c>
      <c r="E29" s="85">
        <v>132.8</v>
      </c>
      <c r="F29" s="85">
        <v>0.662</v>
      </c>
      <c r="G29" s="85">
        <v>0.09</v>
      </c>
      <c r="H29" s="85">
        <v>32.014</v>
      </c>
      <c r="I29" s="85">
        <v>0.016</v>
      </c>
      <c r="J29" s="85">
        <v>0.01</v>
      </c>
      <c r="K29" s="85">
        <v>0.726</v>
      </c>
      <c r="L29" s="85">
        <v>0</v>
      </c>
      <c r="M29" s="85">
        <v>0</v>
      </c>
      <c r="N29" s="85">
        <v>32.48</v>
      </c>
      <c r="O29" s="85">
        <v>23.44</v>
      </c>
      <c r="P29" s="85">
        <v>7.46</v>
      </c>
      <c r="Q29" s="85">
        <v>0.02</v>
      </c>
      <c r="R29" s="85">
        <v>0</v>
      </c>
      <c r="S29" s="85">
        <v>0.698</v>
      </c>
      <c r="T29" s="22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ht="23.25" customHeight="1">
      <c r="A30" s="4"/>
      <c r="B30" s="82" t="s">
        <v>125</v>
      </c>
      <c r="C30" s="167" t="s">
        <v>38</v>
      </c>
      <c r="D30" s="83" t="s">
        <v>134</v>
      </c>
      <c r="E30" s="85">
        <v>142</v>
      </c>
      <c r="F30" s="85">
        <v>4.56</v>
      </c>
      <c r="G30" s="85">
        <v>0.48</v>
      </c>
      <c r="H30" s="85">
        <v>29.52</v>
      </c>
      <c r="I30" s="91">
        <v>0.066</v>
      </c>
      <c r="J30" s="91">
        <v>0.036</v>
      </c>
      <c r="K30" s="85">
        <v>0</v>
      </c>
      <c r="L30" s="85">
        <v>0</v>
      </c>
      <c r="M30" s="85">
        <v>0</v>
      </c>
      <c r="N30" s="85">
        <v>12</v>
      </c>
      <c r="O30" s="85">
        <v>39</v>
      </c>
      <c r="P30" s="85">
        <v>8.4</v>
      </c>
      <c r="Q30" s="85">
        <v>1.1</v>
      </c>
      <c r="R30" s="85">
        <v>0</v>
      </c>
      <c r="S30" s="85">
        <v>0.66</v>
      </c>
      <c r="T30" s="22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ht="23.25" customHeight="1">
      <c r="A31" s="4"/>
      <c r="B31" s="82" t="s">
        <v>125</v>
      </c>
      <c r="C31" s="170" t="s">
        <v>13</v>
      </c>
      <c r="D31" s="86" t="s">
        <v>82</v>
      </c>
      <c r="E31" s="85">
        <v>52</v>
      </c>
      <c r="F31" s="85">
        <v>0.98</v>
      </c>
      <c r="G31" s="85">
        <v>0.36</v>
      </c>
      <c r="H31" s="85">
        <v>10.02</v>
      </c>
      <c r="I31" s="91">
        <v>0.054</v>
      </c>
      <c r="J31" s="91">
        <v>0.018</v>
      </c>
      <c r="K31" s="85">
        <v>0</v>
      </c>
      <c r="L31" s="85">
        <v>0</v>
      </c>
      <c r="M31" s="85">
        <v>0.27</v>
      </c>
      <c r="N31" s="85">
        <v>10.5</v>
      </c>
      <c r="O31" s="85">
        <v>47.4</v>
      </c>
      <c r="P31" s="85">
        <v>5.1</v>
      </c>
      <c r="Q31" s="85">
        <v>0.36</v>
      </c>
      <c r="R31" s="85">
        <v>0</v>
      </c>
      <c r="S31" s="85">
        <v>1.17</v>
      </c>
      <c r="T31" s="21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ht="21.75" customHeight="1">
      <c r="A32" s="4"/>
      <c r="B32" s="82"/>
      <c r="C32" s="87" t="s">
        <v>15</v>
      </c>
      <c r="D32" s="88"/>
      <c r="E32" s="89">
        <f>SUM(E25:E31)</f>
        <v>1029.72</v>
      </c>
      <c r="F32" s="89">
        <f aca="true" t="shared" si="1" ref="F32:S32">SUM(F25:F31)</f>
        <v>37.977</v>
      </c>
      <c r="G32" s="89">
        <f t="shared" si="1"/>
        <v>43.67</v>
      </c>
      <c r="H32" s="89">
        <f t="shared" si="1"/>
        <v>118.094</v>
      </c>
      <c r="I32" s="89">
        <f t="shared" si="1"/>
        <v>0.3805</v>
      </c>
      <c r="J32" s="89">
        <f t="shared" si="1"/>
        <v>0.6920000000000001</v>
      </c>
      <c r="K32" s="89">
        <f t="shared" si="1"/>
        <v>6.641</v>
      </c>
      <c r="L32" s="89">
        <f t="shared" si="1"/>
        <v>0.15</v>
      </c>
      <c r="M32" s="89">
        <f t="shared" si="1"/>
        <v>0.905</v>
      </c>
      <c r="N32" s="89">
        <f t="shared" si="1"/>
        <v>184.35</v>
      </c>
      <c r="O32" s="89">
        <f t="shared" si="1"/>
        <v>332.34</v>
      </c>
      <c r="P32" s="89">
        <f t="shared" si="1"/>
        <v>50.605000000000004</v>
      </c>
      <c r="Q32" s="89">
        <f t="shared" si="1"/>
        <v>2.681</v>
      </c>
      <c r="R32" s="89">
        <f t="shared" si="1"/>
        <v>0.044000000000000004</v>
      </c>
      <c r="S32" s="89">
        <f t="shared" si="1"/>
        <v>4.963</v>
      </c>
      <c r="T32" s="2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ht="30.75" customHeight="1">
      <c r="A33" s="4"/>
      <c r="B33" s="84"/>
      <c r="C33" s="90" t="s">
        <v>16</v>
      </c>
      <c r="D33" s="83"/>
      <c r="E33" s="93" t="s">
        <v>14</v>
      </c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24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ht="25.5" customHeight="1">
      <c r="A34" s="4"/>
      <c r="B34" s="82" t="s">
        <v>125</v>
      </c>
      <c r="C34" s="167" t="s">
        <v>52</v>
      </c>
      <c r="D34" s="83" t="s">
        <v>82</v>
      </c>
      <c r="E34" s="85">
        <v>78.6</v>
      </c>
      <c r="F34" s="85">
        <v>1.25</v>
      </c>
      <c r="G34" s="85">
        <v>0.87</v>
      </c>
      <c r="H34" s="85">
        <v>15.42</v>
      </c>
      <c r="I34" s="85">
        <v>0.015</v>
      </c>
      <c r="J34" s="85">
        <v>0.006</v>
      </c>
      <c r="K34" s="85">
        <v>0</v>
      </c>
      <c r="L34" s="85">
        <v>0</v>
      </c>
      <c r="M34" s="85">
        <v>0.51</v>
      </c>
      <c r="N34" s="85">
        <v>5.7</v>
      </c>
      <c r="O34" s="85">
        <v>19.5</v>
      </c>
      <c r="P34" s="85">
        <v>3.9</v>
      </c>
      <c r="Q34" s="85">
        <v>0</v>
      </c>
      <c r="R34" s="85">
        <v>0</v>
      </c>
      <c r="S34" s="85">
        <v>0.36</v>
      </c>
      <c r="T34" s="24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ht="34.5" customHeight="1">
      <c r="A35" s="4"/>
      <c r="B35" s="82" t="s">
        <v>131</v>
      </c>
      <c r="C35" s="167" t="s">
        <v>97</v>
      </c>
      <c r="D35" s="83" t="s">
        <v>115</v>
      </c>
      <c r="E35" s="85">
        <v>56</v>
      </c>
      <c r="F35" s="85">
        <v>4.52</v>
      </c>
      <c r="G35" s="85">
        <v>4.19</v>
      </c>
      <c r="H35" s="85">
        <v>0</v>
      </c>
      <c r="I35" s="85">
        <v>0</v>
      </c>
      <c r="J35" s="85">
        <v>0.03</v>
      </c>
      <c r="K35" s="85">
        <v>0</v>
      </c>
      <c r="L35" s="85">
        <v>0</v>
      </c>
      <c r="M35" s="85">
        <v>0</v>
      </c>
      <c r="N35" s="85">
        <v>2.4</v>
      </c>
      <c r="O35" s="85">
        <v>53.6</v>
      </c>
      <c r="P35" s="85">
        <v>7</v>
      </c>
      <c r="Q35" s="85">
        <v>0.5</v>
      </c>
      <c r="R35" s="85">
        <v>0</v>
      </c>
      <c r="S35" s="85">
        <v>0</v>
      </c>
      <c r="T35" s="21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 ht="40.5" customHeight="1">
      <c r="A36" s="4"/>
      <c r="B36" s="84" t="s">
        <v>132</v>
      </c>
      <c r="C36" s="167" t="s">
        <v>80</v>
      </c>
      <c r="D36" s="83" t="s">
        <v>100</v>
      </c>
      <c r="E36" s="85">
        <v>320</v>
      </c>
      <c r="F36" s="85">
        <v>2.85</v>
      </c>
      <c r="G36" s="85">
        <v>3.05</v>
      </c>
      <c r="H36" s="85">
        <v>49.36</v>
      </c>
      <c r="I36" s="85">
        <v>0.0127</v>
      </c>
      <c r="J36" s="85">
        <v>0.02</v>
      </c>
      <c r="K36" s="85">
        <v>0.87</v>
      </c>
      <c r="L36" s="85">
        <v>0.49</v>
      </c>
      <c r="M36" s="85">
        <v>0.386</v>
      </c>
      <c r="N36" s="85">
        <v>133.7</v>
      </c>
      <c r="O36" s="85">
        <v>201.18</v>
      </c>
      <c r="P36" s="85">
        <v>10.3</v>
      </c>
      <c r="Q36" s="85">
        <v>0</v>
      </c>
      <c r="R36" s="85">
        <v>0</v>
      </c>
      <c r="S36" s="85">
        <v>0.3</v>
      </c>
      <c r="T36" s="21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 ht="30.75" customHeight="1">
      <c r="A37" s="4"/>
      <c r="B37" s="84" t="s">
        <v>133</v>
      </c>
      <c r="C37" s="168" t="s">
        <v>50</v>
      </c>
      <c r="D37" s="83" t="s">
        <v>74</v>
      </c>
      <c r="E37" s="164">
        <v>118.6</v>
      </c>
      <c r="F37" s="164">
        <v>4.08</v>
      </c>
      <c r="G37" s="85">
        <v>3.54</v>
      </c>
      <c r="H37" s="164">
        <v>17.58</v>
      </c>
      <c r="I37" s="164">
        <v>0.05</v>
      </c>
      <c r="J37" s="164">
        <v>0.04</v>
      </c>
      <c r="K37" s="164">
        <v>1.58</v>
      </c>
      <c r="L37" s="85">
        <v>0</v>
      </c>
      <c r="M37" s="85">
        <v>0</v>
      </c>
      <c r="N37" s="164">
        <v>152.22</v>
      </c>
      <c r="O37" s="164">
        <v>124.56</v>
      </c>
      <c r="P37" s="164">
        <v>21.34</v>
      </c>
      <c r="Q37" s="164">
        <v>0.4</v>
      </c>
      <c r="R37" s="164">
        <v>0.009</v>
      </c>
      <c r="S37" s="85">
        <v>0.478</v>
      </c>
      <c r="T37" s="25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34" ht="30.75" customHeight="1">
      <c r="A38" s="4"/>
      <c r="B38" s="82" t="s">
        <v>125</v>
      </c>
      <c r="C38" s="167" t="s">
        <v>39</v>
      </c>
      <c r="D38" s="83" t="s">
        <v>74</v>
      </c>
      <c r="E38" s="85">
        <v>102</v>
      </c>
      <c r="F38" s="85">
        <v>2.8</v>
      </c>
      <c r="G38" s="85">
        <v>3</v>
      </c>
      <c r="H38" s="85">
        <v>8.4</v>
      </c>
      <c r="I38" s="85">
        <v>0.004</v>
      </c>
      <c r="J38" s="85">
        <v>0.1</v>
      </c>
      <c r="K38" s="85">
        <v>0</v>
      </c>
      <c r="L38" s="85">
        <v>0</v>
      </c>
      <c r="M38" s="85">
        <v>0</v>
      </c>
      <c r="N38" s="85">
        <v>148</v>
      </c>
      <c r="O38" s="85">
        <v>184</v>
      </c>
      <c r="P38" s="85">
        <v>0</v>
      </c>
      <c r="Q38" s="85">
        <v>0.3</v>
      </c>
      <c r="R38" s="85">
        <v>0</v>
      </c>
      <c r="S38" s="85">
        <v>0</v>
      </c>
      <c r="T38" s="21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:34" ht="30.75" customHeight="1">
      <c r="A39" s="4"/>
      <c r="B39" s="82" t="s">
        <v>125</v>
      </c>
      <c r="C39" s="170" t="s">
        <v>13</v>
      </c>
      <c r="D39" s="86" t="s">
        <v>82</v>
      </c>
      <c r="E39" s="85">
        <v>52</v>
      </c>
      <c r="F39" s="85">
        <v>0.98</v>
      </c>
      <c r="G39" s="85">
        <v>0.36</v>
      </c>
      <c r="H39" s="85">
        <v>10.02</v>
      </c>
      <c r="I39" s="91">
        <v>0.054</v>
      </c>
      <c r="J39" s="91">
        <v>0.018</v>
      </c>
      <c r="K39" s="85">
        <v>0</v>
      </c>
      <c r="L39" s="85">
        <v>0</v>
      </c>
      <c r="M39" s="85">
        <v>0.27</v>
      </c>
      <c r="N39" s="85">
        <v>10.5</v>
      </c>
      <c r="O39" s="85">
        <v>47.4</v>
      </c>
      <c r="P39" s="85">
        <v>5.1</v>
      </c>
      <c r="Q39" s="85">
        <v>0.36</v>
      </c>
      <c r="R39" s="85">
        <v>0</v>
      </c>
      <c r="S39" s="85">
        <v>1.17</v>
      </c>
      <c r="T39" s="21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34" ht="21.75" customHeight="1">
      <c r="A40" s="4"/>
      <c r="B40" s="82"/>
      <c r="C40" s="87" t="s">
        <v>19</v>
      </c>
      <c r="D40" s="88"/>
      <c r="E40" s="89">
        <f>SUM(E34:E39)</f>
        <v>727.2</v>
      </c>
      <c r="F40" s="89">
        <f aca="true" t="shared" si="2" ref="F40:S40">SUM(F34:F39)</f>
        <v>16.48</v>
      </c>
      <c r="G40" s="89">
        <f t="shared" si="2"/>
        <v>15.009999999999998</v>
      </c>
      <c r="H40" s="89">
        <f t="shared" si="2"/>
        <v>100.78</v>
      </c>
      <c r="I40" s="89">
        <f t="shared" si="2"/>
        <v>0.13570000000000002</v>
      </c>
      <c r="J40" s="89">
        <f t="shared" si="2"/>
        <v>0.214</v>
      </c>
      <c r="K40" s="89">
        <f t="shared" si="2"/>
        <v>2.45</v>
      </c>
      <c r="L40" s="89">
        <f t="shared" si="2"/>
        <v>0.49</v>
      </c>
      <c r="M40" s="89">
        <f t="shared" si="2"/>
        <v>1.166</v>
      </c>
      <c r="N40" s="89">
        <f t="shared" si="2"/>
        <v>452.52</v>
      </c>
      <c r="O40" s="89">
        <f t="shared" si="2"/>
        <v>630.2399999999999</v>
      </c>
      <c r="P40" s="89">
        <f t="shared" si="2"/>
        <v>47.64000000000001</v>
      </c>
      <c r="Q40" s="89">
        <f t="shared" si="2"/>
        <v>1.56</v>
      </c>
      <c r="R40" s="89">
        <f t="shared" si="2"/>
        <v>0.009</v>
      </c>
      <c r="S40" s="89">
        <f t="shared" si="2"/>
        <v>2.308</v>
      </c>
      <c r="T40" s="26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 ht="23.25" customHeight="1">
      <c r="A41" s="4"/>
      <c r="B41" s="94"/>
      <c r="C41" s="95" t="s">
        <v>24</v>
      </c>
      <c r="D41" s="96"/>
      <c r="E41" s="97">
        <f>E23+E32+E40</f>
        <v>2408.62</v>
      </c>
      <c r="F41" s="97">
        <f aca="true" t="shared" si="3" ref="F41:S41">F23+F32+F40</f>
        <v>75.697</v>
      </c>
      <c r="G41" s="97">
        <f t="shared" si="3"/>
        <v>68.93</v>
      </c>
      <c r="H41" s="97">
        <f t="shared" si="3"/>
        <v>336.524</v>
      </c>
      <c r="I41" s="97">
        <f t="shared" si="3"/>
        <v>0.6842</v>
      </c>
      <c r="J41" s="97">
        <f t="shared" si="3"/>
        <v>1.7120000000000002</v>
      </c>
      <c r="K41" s="97">
        <f t="shared" si="3"/>
        <v>10.581</v>
      </c>
      <c r="L41" s="97">
        <f t="shared" si="3"/>
        <v>0.76</v>
      </c>
      <c r="M41" s="97">
        <f t="shared" si="3"/>
        <v>6.920999999999999</v>
      </c>
      <c r="N41" s="97">
        <f t="shared" si="3"/>
        <v>874.37</v>
      </c>
      <c r="O41" s="97">
        <f t="shared" si="3"/>
        <v>1322.98</v>
      </c>
      <c r="P41" s="97">
        <f t="shared" si="3"/>
        <v>161.94500000000002</v>
      </c>
      <c r="Q41" s="97">
        <f t="shared" si="3"/>
        <v>8.211</v>
      </c>
      <c r="R41" s="97">
        <f t="shared" si="3"/>
        <v>0.083</v>
      </c>
      <c r="S41" s="97">
        <f t="shared" si="3"/>
        <v>9.911</v>
      </c>
      <c r="T41" s="26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 ht="20.25" customHeight="1">
      <c r="A42" s="4"/>
      <c r="B42" s="73"/>
      <c r="C42" s="74"/>
      <c r="D42" s="98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27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ht="20.25" customHeight="1">
      <c r="A43" s="4"/>
      <c r="B43" s="75"/>
      <c r="C43" s="75" t="s">
        <v>182</v>
      </c>
      <c r="D43" s="99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28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1:34" ht="15.75" customHeight="1">
      <c r="A44" s="4"/>
      <c r="B44" s="61"/>
      <c r="C44" s="158" t="s">
        <v>119</v>
      </c>
      <c r="D44" s="99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28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1:34" ht="24.75" customHeight="1">
      <c r="A45" s="4"/>
      <c r="B45" s="215" t="s">
        <v>21</v>
      </c>
      <c r="C45" s="215" t="s">
        <v>108</v>
      </c>
      <c r="D45" s="216" t="s">
        <v>109</v>
      </c>
      <c r="E45" s="224" t="s">
        <v>110</v>
      </c>
      <c r="F45" s="204" t="s">
        <v>111</v>
      </c>
      <c r="G45" s="205"/>
      <c r="H45" s="206"/>
      <c r="I45" s="204" t="s">
        <v>112</v>
      </c>
      <c r="J45" s="205"/>
      <c r="K45" s="205"/>
      <c r="L45" s="205"/>
      <c r="M45" s="206"/>
      <c r="N45" s="204" t="s">
        <v>113</v>
      </c>
      <c r="O45" s="205"/>
      <c r="P45" s="205"/>
      <c r="Q45" s="205"/>
      <c r="R45" s="205"/>
      <c r="S45" s="206"/>
      <c r="T45" s="28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1:34" ht="36.75" customHeight="1">
      <c r="A46" s="4"/>
      <c r="B46" s="215"/>
      <c r="C46" s="215"/>
      <c r="D46" s="217"/>
      <c r="E46" s="225"/>
      <c r="F46" s="154" t="s">
        <v>1</v>
      </c>
      <c r="G46" s="154" t="s">
        <v>2</v>
      </c>
      <c r="H46" s="154" t="s">
        <v>3</v>
      </c>
      <c r="I46" s="154" t="s">
        <v>4</v>
      </c>
      <c r="J46" s="154" t="s">
        <v>239</v>
      </c>
      <c r="K46" s="154" t="s">
        <v>5</v>
      </c>
      <c r="L46" s="154" t="s">
        <v>6</v>
      </c>
      <c r="M46" s="154" t="s">
        <v>107</v>
      </c>
      <c r="N46" s="154" t="s">
        <v>7</v>
      </c>
      <c r="O46" s="154" t="s">
        <v>8</v>
      </c>
      <c r="P46" s="154" t="s">
        <v>9</v>
      </c>
      <c r="Q46" s="154" t="s">
        <v>240</v>
      </c>
      <c r="R46" s="154" t="s">
        <v>241</v>
      </c>
      <c r="S46" s="154" t="s">
        <v>10</v>
      </c>
      <c r="T46" s="27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</row>
    <row r="47" spans="1:34" ht="39.75" customHeight="1">
      <c r="A47" s="4"/>
      <c r="B47" s="100"/>
      <c r="C47" s="76" t="s">
        <v>11</v>
      </c>
      <c r="D47" s="101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29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1:34" ht="39.75" customHeight="1">
      <c r="A48" s="4"/>
      <c r="B48" s="84" t="s">
        <v>135</v>
      </c>
      <c r="C48" s="168" t="s">
        <v>77</v>
      </c>
      <c r="D48" s="83" t="s">
        <v>83</v>
      </c>
      <c r="E48" s="82">
        <v>12</v>
      </c>
      <c r="F48" s="82">
        <v>0.07</v>
      </c>
      <c r="G48" s="82">
        <v>0.1</v>
      </c>
      <c r="H48" s="82">
        <v>1.9</v>
      </c>
      <c r="I48" s="85">
        <v>0.004</v>
      </c>
      <c r="J48" s="85">
        <v>0.02</v>
      </c>
      <c r="K48" s="85">
        <v>1.9</v>
      </c>
      <c r="L48" s="85">
        <v>0</v>
      </c>
      <c r="M48" s="85">
        <v>1</v>
      </c>
      <c r="N48" s="85">
        <v>17</v>
      </c>
      <c r="O48" s="85">
        <v>30</v>
      </c>
      <c r="P48" s="85">
        <v>14</v>
      </c>
      <c r="Q48" s="85">
        <v>0.22</v>
      </c>
      <c r="R48" s="85">
        <v>0.03</v>
      </c>
      <c r="S48" s="85">
        <v>0.5</v>
      </c>
      <c r="T48" s="30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:34" ht="39.75" customHeight="1">
      <c r="A49" s="4"/>
      <c r="B49" s="82" t="s">
        <v>136</v>
      </c>
      <c r="C49" s="169" t="s">
        <v>54</v>
      </c>
      <c r="D49" s="83" t="s">
        <v>74</v>
      </c>
      <c r="E49" s="85">
        <v>131.29</v>
      </c>
      <c r="F49" s="85">
        <v>8.81</v>
      </c>
      <c r="G49" s="85">
        <v>7.19</v>
      </c>
      <c r="H49" s="85">
        <v>7.68</v>
      </c>
      <c r="I49" s="85">
        <v>0.07</v>
      </c>
      <c r="J49" s="85">
        <v>0.19</v>
      </c>
      <c r="K49" s="85">
        <v>0.08</v>
      </c>
      <c r="L49" s="85">
        <v>0.1</v>
      </c>
      <c r="M49" s="85">
        <v>0.44</v>
      </c>
      <c r="N49" s="85">
        <v>52.41</v>
      </c>
      <c r="O49" s="85">
        <v>101</v>
      </c>
      <c r="P49" s="85">
        <v>16.45</v>
      </c>
      <c r="Q49" s="85">
        <v>2.37</v>
      </c>
      <c r="R49" s="85">
        <v>0</v>
      </c>
      <c r="S49" s="85">
        <v>0.89</v>
      </c>
      <c r="T49" s="30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1:34" ht="39.75" customHeight="1">
      <c r="A50" s="4"/>
      <c r="B50" s="82" t="s">
        <v>258</v>
      </c>
      <c r="C50" s="167" t="s">
        <v>268</v>
      </c>
      <c r="D50" s="83" t="s">
        <v>74</v>
      </c>
      <c r="E50" s="85">
        <v>67.75</v>
      </c>
      <c r="F50" s="85">
        <v>0.18</v>
      </c>
      <c r="G50" s="85">
        <v>0.07</v>
      </c>
      <c r="H50" s="85">
        <v>16.29</v>
      </c>
      <c r="I50" s="85">
        <v>0.009</v>
      </c>
      <c r="J50" s="85">
        <v>0.15</v>
      </c>
      <c r="K50" s="85">
        <v>5.21</v>
      </c>
      <c r="L50" s="85">
        <v>0</v>
      </c>
      <c r="M50" s="85">
        <v>0</v>
      </c>
      <c r="N50" s="85">
        <v>7.34</v>
      </c>
      <c r="O50" s="85">
        <v>5.81</v>
      </c>
      <c r="P50" s="85">
        <v>5.46</v>
      </c>
      <c r="Q50" s="85">
        <v>0</v>
      </c>
      <c r="R50" s="85">
        <v>0</v>
      </c>
      <c r="S50" s="85">
        <v>0.23</v>
      </c>
      <c r="T50" s="30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1:34" ht="39.75" customHeight="1">
      <c r="A51" s="4"/>
      <c r="B51" s="82" t="s">
        <v>125</v>
      </c>
      <c r="C51" s="167" t="s">
        <v>38</v>
      </c>
      <c r="D51" s="83" t="s">
        <v>82</v>
      </c>
      <c r="E51" s="85">
        <v>71</v>
      </c>
      <c r="F51" s="85">
        <v>1.37</v>
      </c>
      <c r="G51" s="85">
        <v>0.3</v>
      </c>
      <c r="H51" s="85">
        <v>14.49</v>
      </c>
      <c r="I51" s="91">
        <v>0.048</v>
      </c>
      <c r="J51" s="91">
        <v>0.018</v>
      </c>
      <c r="K51" s="85">
        <v>0</v>
      </c>
      <c r="L51" s="85">
        <v>0</v>
      </c>
      <c r="M51" s="85">
        <v>0.33</v>
      </c>
      <c r="N51" s="85">
        <v>6.9</v>
      </c>
      <c r="O51" s="85">
        <v>26.1</v>
      </c>
      <c r="P51" s="85">
        <v>2.9</v>
      </c>
      <c r="Q51" s="85">
        <v>0.55</v>
      </c>
      <c r="R51" s="85">
        <v>0</v>
      </c>
      <c r="S51" s="85">
        <v>0.6</v>
      </c>
      <c r="T51" s="30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1:34" ht="39.75" customHeight="1">
      <c r="A52" s="4"/>
      <c r="B52" s="82" t="s">
        <v>125</v>
      </c>
      <c r="C52" s="170" t="s">
        <v>13</v>
      </c>
      <c r="D52" s="86" t="s">
        <v>82</v>
      </c>
      <c r="E52" s="85">
        <v>52</v>
      </c>
      <c r="F52" s="85">
        <v>0.98</v>
      </c>
      <c r="G52" s="85">
        <v>0.36</v>
      </c>
      <c r="H52" s="85">
        <v>10.02</v>
      </c>
      <c r="I52" s="91">
        <v>0.054</v>
      </c>
      <c r="J52" s="91">
        <v>0.018</v>
      </c>
      <c r="K52" s="85">
        <v>0</v>
      </c>
      <c r="L52" s="85">
        <v>0</v>
      </c>
      <c r="M52" s="85">
        <v>0.27</v>
      </c>
      <c r="N52" s="85">
        <v>10.5</v>
      </c>
      <c r="O52" s="85">
        <v>47.4</v>
      </c>
      <c r="P52" s="85">
        <v>5.1</v>
      </c>
      <c r="Q52" s="85">
        <v>0.36</v>
      </c>
      <c r="R52" s="85">
        <v>0</v>
      </c>
      <c r="S52" s="85">
        <v>1.17</v>
      </c>
      <c r="T52" s="30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 ht="39.75" customHeight="1">
      <c r="A53" s="4"/>
      <c r="B53" s="82"/>
      <c r="C53" s="87" t="s">
        <v>20</v>
      </c>
      <c r="D53" s="102"/>
      <c r="E53" s="89">
        <f>SUM(E48:E52)</f>
        <v>334.03999999999996</v>
      </c>
      <c r="F53" s="89">
        <f aca="true" t="shared" si="4" ref="F53:S53">SUM(F48:F52)</f>
        <v>11.41</v>
      </c>
      <c r="G53" s="89">
        <f t="shared" si="4"/>
        <v>8.02</v>
      </c>
      <c r="H53" s="89">
        <f t="shared" si="4"/>
        <v>50.379999999999995</v>
      </c>
      <c r="I53" s="89">
        <f t="shared" si="4"/>
        <v>0.185</v>
      </c>
      <c r="J53" s="89">
        <f t="shared" si="4"/>
        <v>0.396</v>
      </c>
      <c r="K53" s="89">
        <f t="shared" si="4"/>
        <v>7.1899999999999995</v>
      </c>
      <c r="L53" s="89">
        <f t="shared" si="4"/>
        <v>0.1</v>
      </c>
      <c r="M53" s="89">
        <f t="shared" si="4"/>
        <v>2.04</v>
      </c>
      <c r="N53" s="89">
        <f t="shared" si="4"/>
        <v>94.15</v>
      </c>
      <c r="O53" s="89">
        <f t="shared" si="4"/>
        <v>210.31</v>
      </c>
      <c r="P53" s="89">
        <f t="shared" si="4"/>
        <v>43.91</v>
      </c>
      <c r="Q53" s="89">
        <f t="shared" si="4"/>
        <v>3.5000000000000004</v>
      </c>
      <c r="R53" s="89">
        <f t="shared" si="4"/>
        <v>0.03</v>
      </c>
      <c r="S53" s="89">
        <f t="shared" si="4"/>
        <v>3.39</v>
      </c>
      <c r="T53" s="23">
        <f>SUM(T48:T52)</f>
        <v>0</v>
      </c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 ht="39.75" customHeight="1">
      <c r="A54" s="4"/>
      <c r="B54" s="84"/>
      <c r="C54" s="90" t="s">
        <v>12</v>
      </c>
      <c r="D54" s="10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29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4" ht="39.75" customHeight="1">
      <c r="A55" s="4"/>
      <c r="B55" s="82" t="s">
        <v>233</v>
      </c>
      <c r="C55" s="168" t="s">
        <v>203</v>
      </c>
      <c r="D55" s="83" t="s">
        <v>83</v>
      </c>
      <c r="E55" s="11">
        <v>125</v>
      </c>
      <c r="F55" s="11">
        <v>1.8</v>
      </c>
      <c r="G55" s="11">
        <v>1.6</v>
      </c>
      <c r="H55" s="11">
        <v>11.8</v>
      </c>
      <c r="I55" s="11">
        <v>0.03</v>
      </c>
      <c r="J55" s="11">
        <v>0.15</v>
      </c>
      <c r="K55" s="11">
        <v>0.6</v>
      </c>
      <c r="L55" s="11">
        <v>0</v>
      </c>
      <c r="M55" s="11">
        <v>0</v>
      </c>
      <c r="N55" s="11">
        <v>30.15</v>
      </c>
      <c r="O55" s="11">
        <v>59</v>
      </c>
      <c r="P55" s="11">
        <v>1.7</v>
      </c>
      <c r="Q55" s="11">
        <v>0.99</v>
      </c>
      <c r="R55" s="11">
        <v>0.04</v>
      </c>
      <c r="S55" s="11">
        <v>0</v>
      </c>
      <c r="T55" s="32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34" ht="39.75" customHeight="1">
      <c r="A56" s="4"/>
      <c r="B56" s="84" t="s">
        <v>137</v>
      </c>
      <c r="C56" s="172" t="s">
        <v>71</v>
      </c>
      <c r="D56" s="83" t="s">
        <v>84</v>
      </c>
      <c r="E56" s="85">
        <v>118.25</v>
      </c>
      <c r="F56" s="85">
        <v>2.687</v>
      </c>
      <c r="G56" s="85">
        <v>2.84</v>
      </c>
      <c r="H56" s="85">
        <v>17.45</v>
      </c>
      <c r="I56" s="85">
        <v>0.112</v>
      </c>
      <c r="J56" s="85">
        <v>0.19</v>
      </c>
      <c r="K56" s="85">
        <v>2.25</v>
      </c>
      <c r="L56" s="85">
        <v>0</v>
      </c>
      <c r="M56" s="85">
        <v>1.425</v>
      </c>
      <c r="N56" s="85">
        <v>29.2</v>
      </c>
      <c r="O56" s="85">
        <v>67.575</v>
      </c>
      <c r="P56" s="85">
        <v>7.275</v>
      </c>
      <c r="Q56" s="85">
        <v>0</v>
      </c>
      <c r="R56" s="164">
        <v>0.012</v>
      </c>
      <c r="S56" s="85">
        <v>0</v>
      </c>
      <c r="T56" s="30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34" ht="39.75" customHeight="1">
      <c r="A57" s="4"/>
      <c r="B57" s="82" t="s">
        <v>138</v>
      </c>
      <c r="C57" s="173" t="s">
        <v>139</v>
      </c>
      <c r="D57" s="96" t="s">
        <v>74</v>
      </c>
      <c r="E57" s="138">
        <v>432</v>
      </c>
      <c r="F57" s="138">
        <v>13.35</v>
      </c>
      <c r="G57" s="138">
        <v>34.35</v>
      </c>
      <c r="H57" s="138">
        <v>19.66</v>
      </c>
      <c r="I57" s="138">
        <v>0.457</v>
      </c>
      <c r="J57" s="138">
        <v>0.3</v>
      </c>
      <c r="K57" s="138">
        <v>6.99</v>
      </c>
      <c r="L57" s="138">
        <v>0</v>
      </c>
      <c r="M57" s="138">
        <v>0.4617</v>
      </c>
      <c r="N57" s="138">
        <v>24.56</v>
      </c>
      <c r="O57" s="138">
        <v>198.99</v>
      </c>
      <c r="P57" s="138">
        <v>25.09</v>
      </c>
      <c r="Q57" s="138">
        <v>3.5</v>
      </c>
      <c r="R57" s="138">
        <v>0</v>
      </c>
      <c r="S57" s="138">
        <v>1.47</v>
      </c>
      <c r="T57" s="30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 ht="39.75" customHeight="1">
      <c r="A58" s="4"/>
      <c r="B58" s="82" t="s">
        <v>242</v>
      </c>
      <c r="C58" s="167" t="s">
        <v>73</v>
      </c>
      <c r="D58" s="102" t="s">
        <v>74</v>
      </c>
      <c r="E58" s="85">
        <v>162</v>
      </c>
      <c r="F58" s="85">
        <v>0</v>
      </c>
      <c r="G58" s="85">
        <v>0</v>
      </c>
      <c r="H58" s="85">
        <v>42.2</v>
      </c>
      <c r="I58" s="85">
        <v>0</v>
      </c>
      <c r="J58" s="85">
        <v>0</v>
      </c>
      <c r="K58" s="85">
        <v>0</v>
      </c>
      <c r="L58" s="85">
        <v>0</v>
      </c>
      <c r="M58" s="85">
        <v>0</v>
      </c>
      <c r="N58" s="85">
        <v>11.2</v>
      </c>
      <c r="O58" s="85">
        <v>21.56</v>
      </c>
      <c r="P58" s="85">
        <v>0</v>
      </c>
      <c r="Q58" s="85">
        <v>0.89</v>
      </c>
      <c r="R58" s="85">
        <v>0</v>
      </c>
      <c r="S58" s="85">
        <v>0</v>
      </c>
      <c r="T58" s="30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39.75" customHeight="1">
      <c r="A59" s="4"/>
      <c r="B59" s="82" t="s">
        <v>125</v>
      </c>
      <c r="C59" s="167" t="s">
        <v>38</v>
      </c>
      <c r="D59" s="83" t="s">
        <v>134</v>
      </c>
      <c r="E59" s="85">
        <v>142</v>
      </c>
      <c r="F59" s="85">
        <v>4.56</v>
      </c>
      <c r="G59" s="85">
        <v>0.48</v>
      </c>
      <c r="H59" s="85">
        <v>29.52</v>
      </c>
      <c r="I59" s="91">
        <v>0.066</v>
      </c>
      <c r="J59" s="91">
        <v>0.036</v>
      </c>
      <c r="K59" s="85">
        <v>0</v>
      </c>
      <c r="L59" s="85">
        <v>0</v>
      </c>
      <c r="M59" s="85">
        <v>0</v>
      </c>
      <c r="N59" s="85">
        <v>12</v>
      </c>
      <c r="O59" s="85">
        <v>39</v>
      </c>
      <c r="P59" s="85">
        <v>8.4</v>
      </c>
      <c r="Q59" s="85">
        <v>1.1</v>
      </c>
      <c r="R59" s="85">
        <v>0</v>
      </c>
      <c r="S59" s="85">
        <v>0.66</v>
      </c>
      <c r="T59" s="30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 ht="39.75" customHeight="1">
      <c r="A60" s="4"/>
      <c r="B60" s="82" t="s">
        <v>125</v>
      </c>
      <c r="C60" s="170" t="s">
        <v>13</v>
      </c>
      <c r="D60" s="86" t="s">
        <v>82</v>
      </c>
      <c r="E60" s="85">
        <v>52</v>
      </c>
      <c r="F60" s="85">
        <v>0.98</v>
      </c>
      <c r="G60" s="85">
        <v>0.36</v>
      </c>
      <c r="H60" s="85">
        <v>10.02</v>
      </c>
      <c r="I60" s="91">
        <v>0.054</v>
      </c>
      <c r="J60" s="91">
        <v>0.018</v>
      </c>
      <c r="K60" s="85">
        <v>0</v>
      </c>
      <c r="L60" s="85">
        <v>0</v>
      </c>
      <c r="M60" s="85">
        <v>0.27</v>
      </c>
      <c r="N60" s="85">
        <v>10.5</v>
      </c>
      <c r="O60" s="85">
        <v>47.4</v>
      </c>
      <c r="P60" s="85">
        <v>5.1</v>
      </c>
      <c r="Q60" s="85">
        <v>0.36</v>
      </c>
      <c r="R60" s="85">
        <v>0</v>
      </c>
      <c r="S60" s="85">
        <v>1.17</v>
      </c>
      <c r="T60" s="30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34" ht="39.75" customHeight="1">
      <c r="A61" s="4"/>
      <c r="B61" s="82"/>
      <c r="C61" s="87" t="s">
        <v>18</v>
      </c>
      <c r="D61" s="88"/>
      <c r="E61" s="89">
        <f>SUM(E55:E60)</f>
        <v>1031.25</v>
      </c>
      <c r="F61" s="89">
        <f aca="true" t="shared" si="5" ref="F61:S61">SUM(F55:F60)</f>
        <v>23.377</v>
      </c>
      <c r="G61" s="89">
        <f t="shared" si="5"/>
        <v>39.629999999999995</v>
      </c>
      <c r="H61" s="89">
        <f t="shared" si="5"/>
        <v>130.65</v>
      </c>
      <c r="I61" s="89">
        <f t="shared" si="5"/>
        <v>0.7190000000000001</v>
      </c>
      <c r="J61" s="89">
        <f t="shared" si="5"/>
        <v>0.694</v>
      </c>
      <c r="K61" s="89">
        <f t="shared" si="5"/>
        <v>9.84</v>
      </c>
      <c r="L61" s="89">
        <f t="shared" si="5"/>
        <v>0</v>
      </c>
      <c r="M61" s="89">
        <f t="shared" si="5"/>
        <v>2.1567</v>
      </c>
      <c r="N61" s="89">
        <f t="shared" si="5"/>
        <v>117.61</v>
      </c>
      <c r="O61" s="89">
        <f t="shared" si="5"/>
        <v>433.525</v>
      </c>
      <c r="P61" s="89">
        <f t="shared" si="5"/>
        <v>47.565</v>
      </c>
      <c r="Q61" s="89">
        <f t="shared" si="5"/>
        <v>6.840000000000001</v>
      </c>
      <c r="R61" s="89">
        <f t="shared" si="5"/>
        <v>0.052000000000000005</v>
      </c>
      <c r="S61" s="89">
        <f t="shared" si="5"/>
        <v>3.3</v>
      </c>
      <c r="T61" s="23">
        <f>SUM(T55:T60)</f>
        <v>0</v>
      </c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34" ht="39.75" customHeight="1">
      <c r="A62" s="4"/>
      <c r="B62" s="84"/>
      <c r="C62" s="90" t="s">
        <v>16</v>
      </c>
      <c r="D62" s="8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34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  <row r="63" spans="1:34" ht="39.75" customHeight="1">
      <c r="A63" s="4"/>
      <c r="B63" s="82" t="s">
        <v>125</v>
      </c>
      <c r="C63" s="169" t="s">
        <v>52</v>
      </c>
      <c r="D63" s="174" t="s">
        <v>82</v>
      </c>
      <c r="E63" s="85">
        <v>78.6</v>
      </c>
      <c r="F63" s="85">
        <v>1.25</v>
      </c>
      <c r="G63" s="85">
        <v>0.87</v>
      </c>
      <c r="H63" s="85">
        <v>15.42</v>
      </c>
      <c r="I63" s="85">
        <v>0.015</v>
      </c>
      <c r="J63" s="85">
        <v>0.01</v>
      </c>
      <c r="K63" s="85">
        <v>0</v>
      </c>
      <c r="L63" s="85">
        <v>0</v>
      </c>
      <c r="M63" s="85">
        <v>0.51</v>
      </c>
      <c r="N63" s="85">
        <v>5.7</v>
      </c>
      <c r="O63" s="85">
        <v>19.5</v>
      </c>
      <c r="P63" s="85">
        <v>3.9</v>
      </c>
      <c r="Q63" s="85">
        <v>0</v>
      </c>
      <c r="R63" s="85">
        <v>0</v>
      </c>
      <c r="S63" s="85">
        <v>0.36</v>
      </c>
      <c r="T63" s="30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</row>
    <row r="64" spans="1:34" ht="39.75" customHeight="1">
      <c r="A64" s="4"/>
      <c r="B64" s="82" t="s">
        <v>140</v>
      </c>
      <c r="C64" s="167" t="s">
        <v>62</v>
      </c>
      <c r="D64" s="83" t="s">
        <v>115</v>
      </c>
      <c r="E64" s="11">
        <v>68.7</v>
      </c>
      <c r="F64" s="11">
        <v>5.27</v>
      </c>
      <c r="G64" s="11">
        <v>5.32</v>
      </c>
      <c r="H64" s="11">
        <v>0</v>
      </c>
      <c r="I64" s="11">
        <v>0.005</v>
      </c>
      <c r="J64" s="11">
        <v>0.06</v>
      </c>
      <c r="K64" s="11">
        <v>0.15</v>
      </c>
      <c r="L64" s="11">
        <v>0.042</v>
      </c>
      <c r="M64" s="11">
        <v>0.11</v>
      </c>
      <c r="N64" s="11">
        <v>200</v>
      </c>
      <c r="O64" s="11">
        <v>120</v>
      </c>
      <c r="P64" s="11">
        <v>11</v>
      </c>
      <c r="Q64" s="11">
        <v>0.1</v>
      </c>
      <c r="R64" s="11">
        <v>0</v>
      </c>
      <c r="S64" s="11">
        <v>0.15</v>
      </c>
      <c r="T64" s="30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</row>
    <row r="65" spans="1:34" ht="39.75" customHeight="1">
      <c r="A65" s="4"/>
      <c r="B65" s="84" t="s">
        <v>141</v>
      </c>
      <c r="C65" s="169" t="s">
        <v>75</v>
      </c>
      <c r="D65" s="102" t="s">
        <v>100</v>
      </c>
      <c r="E65" s="11">
        <v>340</v>
      </c>
      <c r="F65" s="11">
        <v>3.93</v>
      </c>
      <c r="G65" s="11">
        <v>3.09</v>
      </c>
      <c r="H65" s="11">
        <v>55.236</v>
      </c>
      <c r="I65" s="11">
        <v>0.08</v>
      </c>
      <c r="J65" s="11">
        <v>0</v>
      </c>
      <c r="K65" s="11">
        <v>0.87</v>
      </c>
      <c r="L65" s="85">
        <v>0</v>
      </c>
      <c r="M65" s="11">
        <v>0.39</v>
      </c>
      <c r="N65" s="11">
        <v>126.15</v>
      </c>
      <c r="O65" s="11">
        <v>139.64</v>
      </c>
      <c r="P65" s="11">
        <v>8.73</v>
      </c>
      <c r="Q65" s="11">
        <v>1</v>
      </c>
      <c r="R65" s="11">
        <v>0</v>
      </c>
      <c r="S65" s="11">
        <v>0.55</v>
      </c>
      <c r="T65" s="30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</row>
    <row r="66" spans="1:34" ht="39.75" customHeight="1">
      <c r="A66" s="4"/>
      <c r="B66" s="82" t="s">
        <v>142</v>
      </c>
      <c r="C66" s="167" t="s">
        <v>41</v>
      </c>
      <c r="D66" s="83" t="s">
        <v>74</v>
      </c>
      <c r="E66" s="11">
        <v>100.6</v>
      </c>
      <c r="F66" s="11">
        <v>3.17</v>
      </c>
      <c r="G66" s="11">
        <v>2.67</v>
      </c>
      <c r="H66" s="11">
        <v>15.95</v>
      </c>
      <c r="I66" s="11">
        <v>0.04</v>
      </c>
      <c r="J66" s="11">
        <v>0.02</v>
      </c>
      <c r="K66" s="11">
        <v>1.3</v>
      </c>
      <c r="L66" s="85">
        <v>0</v>
      </c>
      <c r="M66" s="11">
        <v>0</v>
      </c>
      <c r="N66" s="11">
        <v>125.78</v>
      </c>
      <c r="O66" s="11">
        <v>90</v>
      </c>
      <c r="P66" s="11">
        <v>14</v>
      </c>
      <c r="Q66" s="11">
        <v>0</v>
      </c>
      <c r="R66" s="11">
        <v>0.09</v>
      </c>
      <c r="S66" s="11">
        <v>0.13</v>
      </c>
      <c r="T66" s="30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</row>
    <row r="67" spans="1:34" ht="28.5" customHeight="1">
      <c r="A67" s="4"/>
      <c r="B67" s="82"/>
      <c r="C67" s="169" t="s">
        <v>69</v>
      </c>
      <c r="D67" s="83" t="s">
        <v>145</v>
      </c>
      <c r="E67" s="11">
        <v>130.4</v>
      </c>
      <c r="F67" s="11">
        <v>0.06</v>
      </c>
      <c r="G67" s="11">
        <v>0</v>
      </c>
      <c r="H67" s="11">
        <v>13.28</v>
      </c>
      <c r="I67" s="11">
        <v>0.09</v>
      </c>
      <c r="J67" s="11">
        <v>0.12</v>
      </c>
      <c r="K67" s="11">
        <v>22.85</v>
      </c>
      <c r="L67" s="11">
        <v>0</v>
      </c>
      <c r="M67" s="11">
        <v>0.96</v>
      </c>
      <c r="N67" s="11">
        <v>19.2</v>
      </c>
      <c r="O67" s="11">
        <v>67.2</v>
      </c>
      <c r="P67" s="11">
        <v>10.8</v>
      </c>
      <c r="Q67" s="11">
        <v>0.03</v>
      </c>
      <c r="R67" s="11">
        <v>0</v>
      </c>
      <c r="S67" s="11">
        <v>1.44</v>
      </c>
      <c r="T67" s="30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</row>
    <row r="68" spans="1:34" ht="29.25" customHeight="1">
      <c r="A68" s="4"/>
      <c r="B68" s="82" t="s">
        <v>125</v>
      </c>
      <c r="C68" s="170" t="s">
        <v>13</v>
      </c>
      <c r="D68" s="86" t="s">
        <v>82</v>
      </c>
      <c r="E68" s="85">
        <v>52</v>
      </c>
      <c r="F68" s="85">
        <v>0.98</v>
      </c>
      <c r="G68" s="85">
        <v>0.36</v>
      </c>
      <c r="H68" s="85">
        <v>10.02</v>
      </c>
      <c r="I68" s="91">
        <v>0.054</v>
      </c>
      <c r="J68" s="91">
        <v>0.018</v>
      </c>
      <c r="K68" s="85">
        <v>0</v>
      </c>
      <c r="L68" s="85">
        <v>0</v>
      </c>
      <c r="M68" s="85">
        <v>0.27</v>
      </c>
      <c r="N68" s="85">
        <v>10.5</v>
      </c>
      <c r="O68" s="85">
        <v>47.4</v>
      </c>
      <c r="P68" s="85">
        <v>5.1</v>
      </c>
      <c r="Q68" s="85">
        <v>0.36</v>
      </c>
      <c r="R68" s="85">
        <v>0</v>
      </c>
      <c r="S68" s="85">
        <v>1.17</v>
      </c>
      <c r="T68" s="30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</row>
    <row r="69" spans="1:34" ht="24.75" customHeight="1">
      <c r="A69" s="4"/>
      <c r="B69" s="82"/>
      <c r="C69" s="87" t="s">
        <v>19</v>
      </c>
      <c r="D69" s="103"/>
      <c r="E69" s="89">
        <f>SUM(E63:E68)</f>
        <v>770.3</v>
      </c>
      <c r="F69" s="89">
        <f aca="true" t="shared" si="6" ref="F69:S69">SUM(F63:F68)</f>
        <v>14.66</v>
      </c>
      <c r="G69" s="89">
        <f t="shared" si="6"/>
        <v>12.31</v>
      </c>
      <c r="H69" s="89">
        <f t="shared" si="6"/>
        <v>109.90599999999999</v>
      </c>
      <c r="I69" s="89">
        <f t="shared" si="6"/>
        <v>0.28400000000000003</v>
      </c>
      <c r="J69" s="89">
        <f t="shared" si="6"/>
        <v>0.22799999999999998</v>
      </c>
      <c r="K69" s="89">
        <f t="shared" si="6"/>
        <v>25.17</v>
      </c>
      <c r="L69" s="89">
        <f t="shared" si="6"/>
        <v>0.042</v>
      </c>
      <c r="M69" s="89">
        <f t="shared" si="6"/>
        <v>2.24</v>
      </c>
      <c r="N69" s="89">
        <f t="shared" si="6"/>
        <v>487.33</v>
      </c>
      <c r="O69" s="89">
        <f t="shared" si="6"/>
        <v>483.73999999999995</v>
      </c>
      <c r="P69" s="89">
        <f t="shared" si="6"/>
        <v>53.53000000000001</v>
      </c>
      <c r="Q69" s="89">
        <f t="shared" si="6"/>
        <v>1.4900000000000002</v>
      </c>
      <c r="R69" s="89">
        <f t="shared" si="6"/>
        <v>0.09</v>
      </c>
      <c r="S69" s="89">
        <f t="shared" si="6"/>
        <v>3.8</v>
      </c>
      <c r="T69" s="3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</row>
    <row r="70" spans="1:34" ht="39.75" customHeight="1">
      <c r="A70" s="4"/>
      <c r="B70" s="104"/>
      <c r="C70" s="92" t="s">
        <v>25</v>
      </c>
      <c r="D70" s="88"/>
      <c r="E70" s="93">
        <f>E53+E61+E69</f>
        <v>2135.59</v>
      </c>
      <c r="F70" s="93">
        <f>F53+F61+F69</f>
        <v>49.447</v>
      </c>
      <c r="G70" s="93">
        <f>G53+G61+G69</f>
        <v>59.959999999999994</v>
      </c>
      <c r="H70" s="93">
        <f>H53+H61+H69</f>
        <v>290.936</v>
      </c>
      <c r="I70" s="93">
        <f>I53+I61+I69</f>
        <v>1.1880000000000002</v>
      </c>
      <c r="J70" s="93">
        <v>1.22</v>
      </c>
      <c r="K70" s="93">
        <f aca="true" t="shared" si="7" ref="K70:P70">K53+K61+K69</f>
        <v>42.2</v>
      </c>
      <c r="L70" s="93">
        <f t="shared" si="7"/>
        <v>0.14200000000000002</v>
      </c>
      <c r="M70" s="93">
        <f t="shared" si="7"/>
        <v>6.4367</v>
      </c>
      <c r="N70" s="93">
        <f t="shared" si="7"/>
        <v>699.0899999999999</v>
      </c>
      <c r="O70" s="93">
        <f t="shared" si="7"/>
        <v>1127.575</v>
      </c>
      <c r="P70" s="93">
        <f t="shared" si="7"/>
        <v>145.005</v>
      </c>
      <c r="Q70" s="93">
        <v>10.87</v>
      </c>
      <c r="R70" s="93">
        <v>0.09</v>
      </c>
      <c r="S70" s="93">
        <f>S53+S61+S69</f>
        <v>10.489999999999998</v>
      </c>
      <c r="T70" s="35">
        <f>T53+T61+T69</f>
        <v>0</v>
      </c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</row>
    <row r="71" spans="1:34" ht="16.5" customHeight="1">
      <c r="A71" s="4"/>
      <c r="B71" s="75"/>
      <c r="C71" s="75" t="s">
        <v>183</v>
      </c>
      <c r="D71" s="106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85"/>
      <c r="R71" s="117"/>
      <c r="S71" s="117"/>
      <c r="T71" s="28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</row>
    <row r="72" spans="1:34" ht="18" customHeight="1">
      <c r="A72" s="4"/>
      <c r="B72" s="61"/>
      <c r="C72" s="158" t="s">
        <v>119</v>
      </c>
      <c r="D72" s="106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34"/>
      <c r="Q72" s="134"/>
      <c r="R72" s="134"/>
      <c r="S72" s="130"/>
      <c r="T72" s="27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</row>
    <row r="73" spans="1:34" ht="28.5" customHeight="1">
      <c r="A73" s="4"/>
      <c r="B73" s="215" t="s">
        <v>21</v>
      </c>
      <c r="C73" s="215" t="s">
        <v>108</v>
      </c>
      <c r="D73" s="216" t="s">
        <v>109</v>
      </c>
      <c r="E73" s="224" t="s">
        <v>110</v>
      </c>
      <c r="F73" s="204" t="s">
        <v>111</v>
      </c>
      <c r="G73" s="205"/>
      <c r="H73" s="206"/>
      <c r="I73" s="204" t="s">
        <v>112</v>
      </c>
      <c r="J73" s="205"/>
      <c r="K73" s="205"/>
      <c r="L73" s="205"/>
      <c r="M73" s="206"/>
      <c r="N73" s="204" t="s">
        <v>113</v>
      </c>
      <c r="O73" s="205"/>
      <c r="P73" s="205"/>
      <c r="Q73" s="205"/>
      <c r="R73" s="205"/>
      <c r="S73" s="206"/>
      <c r="T73" s="27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</row>
    <row r="74" spans="1:34" ht="29.25" customHeight="1">
      <c r="A74" s="4"/>
      <c r="B74" s="215"/>
      <c r="C74" s="215"/>
      <c r="D74" s="217"/>
      <c r="E74" s="225"/>
      <c r="F74" s="154" t="s">
        <v>1</v>
      </c>
      <c r="G74" s="154" t="s">
        <v>2</v>
      </c>
      <c r="H74" s="154" t="s">
        <v>3</v>
      </c>
      <c r="I74" s="154" t="s">
        <v>4</v>
      </c>
      <c r="J74" s="154" t="s">
        <v>239</v>
      </c>
      <c r="K74" s="154" t="s">
        <v>5</v>
      </c>
      <c r="L74" s="154" t="s">
        <v>6</v>
      </c>
      <c r="M74" s="154" t="s">
        <v>107</v>
      </c>
      <c r="N74" s="154" t="s">
        <v>7</v>
      </c>
      <c r="O74" s="154" t="s">
        <v>8</v>
      </c>
      <c r="P74" s="154" t="s">
        <v>9</v>
      </c>
      <c r="Q74" s="154" t="s">
        <v>240</v>
      </c>
      <c r="R74" s="154" t="s">
        <v>241</v>
      </c>
      <c r="S74" s="154" t="s">
        <v>10</v>
      </c>
      <c r="T74" s="27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</row>
    <row r="75" spans="1:34" ht="39" customHeight="1">
      <c r="A75" s="4"/>
      <c r="B75" s="107"/>
      <c r="C75" s="90" t="s">
        <v>11</v>
      </c>
      <c r="D75" s="108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37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</row>
    <row r="76" spans="1:34" ht="39" customHeight="1">
      <c r="A76" s="4"/>
      <c r="B76" s="84" t="s">
        <v>143</v>
      </c>
      <c r="C76" s="167" t="s">
        <v>56</v>
      </c>
      <c r="D76" s="83" t="s">
        <v>116</v>
      </c>
      <c r="E76" s="85">
        <v>118.5</v>
      </c>
      <c r="F76" s="85">
        <v>4.67</v>
      </c>
      <c r="G76" s="85">
        <v>3.29</v>
      </c>
      <c r="H76" s="85">
        <v>17.53</v>
      </c>
      <c r="I76" s="85">
        <v>0.38</v>
      </c>
      <c r="J76" s="85">
        <v>0.07</v>
      </c>
      <c r="K76" s="85">
        <v>0</v>
      </c>
      <c r="L76" s="85">
        <v>0</v>
      </c>
      <c r="M76" s="85">
        <v>0.44</v>
      </c>
      <c r="N76" s="85">
        <v>8.5</v>
      </c>
      <c r="O76" s="85">
        <v>47.5</v>
      </c>
      <c r="P76" s="85">
        <v>7.5</v>
      </c>
      <c r="Q76" s="85">
        <v>0</v>
      </c>
      <c r="R76" s="85">
        <v>0</v>
      </c>
      <c r="S76" s="85">
        <v>0.59</v>
      </c>
      <c r="T76" s="37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</row>
    <row r="77" spans="1:34" ht="39" customHeight="1">
      <c r="A77" s="4"/>
      <c r="B77" s="84" t="s">
        <v>150</v>
      </c>
      <c r="C77" s="167" t="s">
        <v>144</v>
      </c>
      <c r="D77" s="83" t="s">
        <v>74</v>
      </c>
      <c r="E77" s="85">
        <v>482.6</v>
      </c>
      <c r="F77" s="85">
        <v>24.9</v>
      </c>
      <c r="G77" s="85">
        <v>40.86</v>
      </c>
      <c r="H77" s="85">
        <v>13.53</v>
      </c>
      <c r="I77" s="85">
        <v>0.014</v>
      </c>
      <c r="J77" s="85">
        <v>0.282</v>
      </c>
      <c r="K77" s="85">
        <v>0.45</v>
      </c>
      <c r="L77" s="85">
        <v>1.5</v>
      </c>
      <c r="M77" s="85">
        <v>0.94</v>
      </c>
      <c r="N77" s="85">
        <v>369.08</v>
      </c>
      <c r="O77" s="85">
        <v>0.384</v>
      </c>
      <c r="P77" s="85">
        <v>30.3</v>
      </c>
      <c r="Q77" s="85">
        <v>1.11</v>
      </c>
      <c r="R77" s="85">
        <v>0.03</v>
      </c>
      <c r="S77" s="85">
        <v>0.83</v>
      </c>
      <c r="T77" s="38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</row>
    <row r="78" spans="1:34" ht="39" customHeight="1">
      <c r="A78" s="4"/>
      <c r="B78" s="82" t="s">
        <v>219</v>
      </c>
      <c r="C78" s="167" t="s">
        <v>146</v>
      </c>
      <c r="D78" s="83" t="s">
        <v>74</v>
      </c>
      <c r="E78" s="85">
        <v>81</v>
      </c>
      <c r="F78" s="85">
        <v>1.52</v>
      </c>
      <c r="G78" s="85">
        <v>1.35</v>
      </c>
      <c r="H78" s="85">
        <v>15.9</v>
      </c>
      <c r="I78" s="85">
        <v>0.04</v>
      </c>
      <c r="J78" s="85">
        <v>0.03</v>
      </c>
      <c r="K78" s="85">
        <v>1.33</v>
      </c>
      <c r="L78" s="85">
        <v>0</v>
      </c>
      <c r="M78" s="85">
        <v>0.1</v>
      </c>
      <c r="N78" s="85">
        <v>126.6</v>
      </c>
      <c r="O78" s="85">
        <v>92.8</v>
      </c>
      <c r="P78" s="85">
        <v>15.4</v>
      </c>
      <c r="Q78" s="85">
        <v>2.03</v>
      </c>
      <c r="R78" s="85">
        <v>0</v>
      </c>
      <c r="S78" s="85">
        <v>0.41</v>
      </c>
      <c r="T78" s="38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</row>
    <row r="79" spans="1:34" ht="39" customHeight="1">
      <c r="A79" s="4"/>
      <c r="B79" s="82" t="s">
        <v>125</v>
      </c>
      <c r="C79" s="170" t="s">
        <v>13</v>
      </c>
      <c r="D79" s="86" t="s">
        <v>82</v>
      </c>
      <c r="E79" s="85">
        <v>52</v>
      </c>
      <c r="F79" s="85">
        <v>0.98</v>
      </c>
      <c r="G79" s="85">
        <v>0.36</v>
      </c>
      <c r="H79" s="85">
        <v>10.02</v>
      </c>
      <c r="I79" s="91">
        <v>0.054</v>
      </c>
      <c r="J79" s="91">
        <v>0.018</v>
      </c>
      <c r="K79" s="85">
        <v>0</v>
      </c>
      <c r="L79" s="85">
        <v>0</v>
      </c>
      <c r="M79" s="85">
        <v>0.27</v>
      </c>
      <c r="N79" s="85">
        <v>10.5</v>
      </c>
      <c r="O79" s="85">
        <v>47.4</v>
      </c>
      <c r="P79" s="85">
        <v>5.1</v>
      </c>
      <c r="Q79" s="85">
        <v>0.36</v>
      </c>
      <c r="R79" s="85">
        <v>0</v>
      </c>
      <c r="S79" s="85">
        <v>1.17</v>
      </c>
      <c r="T79" s="38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</row>
    <row r="80" spans="1:34" ht="39" customHeight="1">
      <c r="A80" s="4"/>
      <c r="B80" s="82" t="s">
        <v>125</v>
      </c>
      <c r="C80" s="168" t="s">
        <v>51</v>
      </c>
      <c r="D80" s="83" t="s">
        <v>87</v>
      </c>
      <c r="E80" s="85">
        <v>96</v>
      </c>
      <c r="F80" s="85">
        <v>0</v>
      </c>
      <c r="G80" s="85">
        <v>0</v>
      </c>
      <c r="H80" s="85">
        <v>23.8</v>
      </c>
      <c r="I80" s="85">
        <v>0</v>
      </c>
      <c r="J80" s="85">
        <v>0</v>
      </c>
      <c r="K80" s="85">
        <v>0.1</v>
      </c>
      <c r="L80" s="85">
        <v>0</v>
      </c>
      <c r="M80" s="85">
        <v>1</v>
      </c>
      <c r="N80" s="85">
        <v>0.8</v>
      </c>
      <c r="O80" s="85">
        <v>0</v>
      </c>
      <c r="P80" s="85">
        <v>8</v>
      </c>
      <c r="Q80" s="85">
        <v>0</v>
      </c>
      <c r="R80" s="85">
        <v>0</v>
      </c>
      <c r="S80" s="85">
        <v>0</v>
      </c>
      <c r="T80" s="38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</row>
    <row r="81" spans="1:34" ht="39" customHeight="1">
      <c r="A81" s="4"/>
      <c r="B81" s="82"/>
      <c r="C81" s="111" t="s">
        <v>20</v>
      </c>
      <c r="D81" s="83"/>
      <c r="E81" s="89">
        <f>SUM(E76:E80)</f>
        <v>830.1</v>
      </c>
      <c r="F81" s="89">
        <f aca="true" t="shared" si="8" ref="F81:S81">SUM(F76:F80)</f>
        <v>32.07</v>
      </c>
      <c r="G81" s="89">
        <f t="shared" si="8"/>
        <v>45.86</v>
      </c>
      <c r="H81" s="89">
        <f t="shared" si="8"/>
        <v>80.78</v>
      </c>
      <c r="I81" s="89">
        <f t="shared" si="8"/>
        <v>0.488</v>
      </c>
      <c r="J81" s="89">
        <f t="shared" si="8"/>
        <v>0.4</v>
      </c>
      <c r="K81" s="89">
        <f t="shared" si="8"/>
        <v>1.8800000000000001</v>
      </c>
      <c r="L81" s="89">
        <f t="shared" si="8"/>
        <v>1.5</v>
      </c>
      <c r="M81" s="89">
        <f t="shared" si="8"/>
        <v>2.75</v>
      </c>
      <c r="N81" s="89">
        <f t="shared" si="8"/>
        <v>515.4799999999999</v>
      </c>
      <c r="O81" s="89">
        <f t="shared" si="8"/>
        <v>188.084</v>
      </c>
      <c r="P81" s="89">
        <f t="shared" si="8"/>
        <v>66.3</v>
      </c>
      <c r="Q81" s="89">
        <f t="shared" si="8"/>
        <v>3.4999999999999996</v>
      </c>
      <c r="R81" s="89">
        <f t="shared" si="8"/>
        <v>0.03</v>
      </c>
      <c r="S81" s="89">
        <f t="shared" si="8"/>
        <v>3</v>
      </c>
      <c r="T81" s="39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</row>
    <row r="82" spans="1:34" ht="39" customHeight="1">
      <c r="A82" s="4"/>
      <c r="B82" s="84"/>
      <c r="C82" s="112" t="s">
        <v>12</v>
      </c>
      <c r="D82" s="83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40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</row>
    <row r="83" spans="1:34" ht="39" customHeight="1">
      <c r="A83" s="4"/>
      <c r="B83" s="82" t="s">
        <v>209</v>
      </c>
      <c r="C83" s="168" t="s">
        <v>147</v>
      </c>
      <c r="D83" s="83" t="s">
        <v>83</v>
      </c>
      <c r="E83" s="11">
        <v>96.3</v>
      </c>
      <c r="F83" s="11">
        <v>2.53</v>
      </c>
      <c r="G83" s="11">
        <v>5.03</v>
      </c>
      <c r="H83" s="11">
        <v>9.93</v>
      </c>
      <c r="I83" s="11">
        <v>0.08</v>
      </c>
      <c r="J83" s="11">
        <v>0.04</v>
      </c>
      <c r="K83" s="11">
        <v>1.3</v>
      </c>
      <c r="L83" s="11">
        <v>0</v>
      </c>
      <c r="M83" s="11">
        <v>0</v>
      </c>
      <c r="N83" s="11">
        <v>32.1</v>
      </c>
      <c r="O83" s="11">
        <v>85</v>
      </c>
      <c r="P83" s="11">
        <v>17.2</v>
      </c>
      <c r="Q83" s="11">
        <v>0.05</v>
      </c>
      <c r="R83" s="184">
        <v>0.009</v>
      </c>
      <c r="S83" s="11">
        <v>0.8</v>
      </c>
      <c r="T83" s="38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</row>
    <row r="84" spans="1:34" ht="39" customHeight="1">
      <c r="A84" s="4"/>
      <c r="B84" s="82" t="s">
        <v>148</v>
      </c>
      <c r="C84" s="167" t="s">
        <v>93</v>
      </c>
      <c r="D84" s="102" t="s">
        <v>89</v>
      </c>
      <c r="E84" s="85">
        <v>112.75</v>
      </c>
      <c r="F84" s="85">
        <v>20.5</v>
      </c>
      <c r="G84" s="85">
        <v>5.92</v>
      </c>
      <c r="H84" s="85">
        <v>11.38</v>
      </c>
      <c r="I84" s="85">
        <v>0.055</v>
      </c>
      <c r="J84" s="85">
        <v>0.1</v>
      </c>
      <c r="K84" s="85">
        <v>2.73</v>
      </c>
      <c r="L84" s="85">
        <v>0.6</v>
      </c>
      <c r="M84" s="85">
        <v>2.4</v>
      </c>
      <c r="N84" s="85">
        <v>58.73</v>
      </c>
      <c r="O84" s="85">
        <v>60.6</v>
      </c>
      <c r="P84" s="85">
        <v>7.13</v>
      </c>
      <c r="Q84" s="85">
        <v>1.2</v>
      </c>
      <c r="R84" s="85">
        <v>0.01</v>
      </c>
      <c r="S84" s="85">
        <v>1.225</v>
      </c>
      <c r="T84" s="38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</row>
    <row r="85" spans="1:34" ht="39" customHeight="1">
      <c r="A85" s="4"/>
      <c r="B85" s="84" t="s">
        <v>149</v>
      </c>
      <c r="C85" s="167" t="s">
        <v>226</v>
      </c>
      <c r="D85" s="83" t="s">
        <v>104</v>
      </c>
      <c r="E85" s="11">
        <v>157.6</v>
      </c>
      <c r="F85" s="11">
        <v>8.576</v>
      </c>
      <c r="G85" s="11">
        <v>4.07</v>
      </c>
      <c r="H85" s="11">
        <v>10.35</v>
      </c>
      <c r="I85" s="11">
        <v>0.04</v>
      </c>
      <c r="J85" s="184">
        <v>0.34</v>
      </c>
      <c r="K85" s="11">
        <v>0.22</v>
      </c>
      <c r="L85" s="11">
        <v>0.23</v>
      </c>
      <c r="M85" s="11">
        <v>0.63</v>
      </c>
      <c r="N85" s="11">
        <v>91.716</v>
      </c>
      <c r="O85" s="11">
        <v>116.09</v>
      </c>
      <c r="P85" s="11">
        <v>6.78</v>
      </c>
      <c r="Q85" s="11">
        <v>0.11</v>
      </c>
      <c r="R85" s="184">
        <v>0.023</v>
      </c>
      <c r="S85" s="11">
        <v>1.022</v>
      </c>
      <c r="T85" s="38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</row>
    <row r="86" spans="1:34" ht="39" customHeight="1">
      <c r="A86" s="4"/>
      <c r="B86" s="84" t="s">
        <v>227</v>
      </c>
      <c r="C86" s="167" t="s">
        <v>225</v>
      </c>
      <c r="D86" s="102" t="s">
        <v>82</v>
      </c>
      <c r="E86" s="11">
        <v>14.61</v>
      </c>
      <c r="F86" s="11">
        <v>0.18</v>
      </c>
      <c r="G86" s="11">
        <v>1.05</v>
      </c>
      <c r="H86" s="11">
        <v>2</v>
      </c>
      <c r="I86" s="11">
        <v>0</v>
      </c>
      <c r="J86" s="184">
        <v>0</v>
      </c>
      <c r="K86" s="11">
        <v>0.08</v>
      </c>
      <c r="L86" s="11">
        <v>0</v>
      </c>
      <c r="M86" s="85">
        <v>0</v>
      </c>
      <c r="N86" s="11">
        <v>3.52</v>
      </c>
      <c r="O86" s="11">
        <v>0.3</v>
      </c>
      <c r="P86" s="11">
        <v>0.85</v>
      </c>
      <c r="Q86" s="11">
        <v>0.002</v>
      </c>
      <c r="R86" s="11">
        <v>0</v>
      </c>
      <c r="S86" s="11">
        <v>0</v>
      </c>
      <c r="T86" s="38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</row>
    <row r="87" spans="1:34" ht="39" customHeight="1">
      <c r="A87" s="4"/>
      <c r="B87" s="82" t="s">
        <v>250</v>
      </c>
      <c r="C87" s="167" t="s">
        <v>259</v>
      </c>
      <c r="D87" s="175" t="s">
        <v>85</v>
      </c>
      <c r="E87" s="85">
        <v>239.94</v>
      </c>
      <c r="F87" s="85">
        <v>4.366</v>
      </c>
      <c r="G87" s="85">
        <v>5.158</v>
      </c>
      <c r="H87" s="85">
        <v>44</v>
      </c>
      <c r="I87" s="85">
        <v>0.028</v>
      </c>
      <c r="J87" s="85">
        <v>0.015</v>
      </c>
      <c r="K87" s="85">
        <v>0</v>
      </c>
      <c r="L87" s="85">
        <v>0</v>
      </c>
      <c r="M87" s="85">
        <v>0.32</v>
      </c>
      <c r="N87" s="85">
        <v>2.898</v>
      </c>
      <c r="O87" s="85">
        <v>72.72</v>
      </c>
      <c r="P87" s="85">
        <v>22.806</v>
      </c>
      <c r="Q87" s="85">
        <v>1.24</v>
      </c>
      <c r="R87" s="85">
        <v>0</v>
      </c>
      <c r="S87" s="85">
        <v>0</v>
      </c>
      <c r="T87" s="38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</row>
    <row r="88" spans="1:34" ht="39" customHeight="1">
      <c r="A88" s="4"/>
      <c r="B88" s="82" t="s">
        <v>151</v>
      </c>
      <c r="C88" s="168" t="s">
        <v>49</v>
      </c>
      <c r="D88" s="83" t="s">
        <v>74</v>
      </c>
      <c r="E88" s="85">
        <v>88.2</v>
      </c>
      <c r="F88" s="85">
        <v>0.678</v>
      </c>
      <c r="G88" s="85">
        <v>0.278</v>
      </c>
      <c r="H88" s="85">
        <v>20.76</v>
      </c>
      <c r="I88" s="85">
        <v>0.012</v>
      </c>
      <c r="J88" s="85">
        <v>0</v>
      </c>
      <c r="K88" s="85">
        <v>57.9</v>
      </c>
      <c r="L88" s="85">
        <v>0</v>
      </c>
      <c r="M88" s="85">
        <v>7.73</v>
      </c>
      <c r="N88" s="85">
        <v>21.34</v>
      </c>
      <c r="O88" s="85">
        <v>2.13</v>
      </c>
      <c r="P88" s="85">
        <v>2.67</v>
      </c>
      <c r="Q88" s="85">
        <v>0</v>
      </c>
      <c r="R88" s="85">
        <v>0</v>
      </c>
      <c r="S88" s="85">
        <v>0.63</v>
      </c>
      <c r="T88" s="38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</row>
    <row r="89" spans="1:34" ht="39" customHeight="1">
      <c r="A89" s="4"/>
      <c r="B89" s="82" t="s">
        <v>125</v>
      </c>
      <c r="C89" s="167" t="s">
        <v>38</v>
      </c>
      <c r="D89" s="83" t="s">
        <v>134</v>
      </c>
      <c r="E89" s="85">
        <v>142</v>
      </c>
      <c r="F89" s="85">
        <v>4.56</v>
      </c>
      <c r="G89" s="85">
        <v>0.48</v>
      </c>
      <c r="H89" s="85">
        <v>29.52</v>
      </c>
      <c r="I89" s="91">
        <v>0.066</v>
      </c>
      <c r="J89" s="91">
        <v>0.036</v>
      </c>
      <c r="K89" s="85">
        <v>0</v>
      </c>
      <c r="L89" s="85">
        <v>0</v>
      </c>
      <c r="M89" s="85">
        <v>0</v>
      </c>
      <c r="N89" s="85">
        <v>12</v>
      </c>
      <c r="O89" s="85">
        <v>39</v>
      </c>
      <c r="P89" s="85">
        <v>8.4</v>
      </c>
      <c r="Q89" s="85">
        <v>1.1</v>
      </c>
      <c r="R89" s="85">
        <v>0</v>
      </c>
      <c r="S89" s="85">
        <v>0.66</v>
      </c>
      <c r="T89" s="38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</row>
    <row r="90" spans="1:34" ht="39" customHeight="1">
      <c r="A90" s="4"/>
      <c r="B90" s="82" t="s">
        <v>125</v>
      </c>
      <c r="C90" s="170" t="s">
        <v>13</v>
      </c>
      <c r="D90" s="86" t="s">
        <v>82</v>
      </c>
      <c r="E90" s="85">
        <v>52</v>
      </c>
      <c r="F90" s="85">
        <v>0.98</v>
      </c>
      <c r="G90" s="85">
        <v>0.36</v>
      </c>
      <c r="H90" s="85">
        <v>10.02</v>
      </c>
      <c r="I90" s="91">
        <v>0.054</v>
      </c>
      <c r="J90" s="91">
        <v>0.018</v>
      </c>
      <c r="K90" s="85">
        <v>0</v>
      </c>
      <c r="L90" s="85">
        <v>0</v>
      </c>
      <c r="M90" s="85">
        <v>0.27</v>
      </c>
      <c r="N90" s="85">
        <v>10.5</v>
      </c>
      <c r="O90" s="85">
        <v>47.4</v>
      </c>
      <c r="P90" s="85">
        <v>5.1</v>
      </c>
      <c r="Q90" s="85">
        <v>0.36</v>
      </c>
      <c r="R90" s="85">
        <v>0</v>
      </c>
      <c r="S90" s="85">
        <v>1.17</v>
      </c>
      <c r="T90" s="38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</row>
    <row r="91" spans="1:34" ht="39" customHeight="1">
      <c r="A91" s="4"/>
      <c r="B91" s="82"/>
      <c r="C91" s="113" t="s">
        <v>18</v>
      </c>
      <c r="D91" s="83"/>
      <c r="E91" s="89">
        <f>SUM(E83:E90)</f>
        <v>903.4000000000001</v>
      </c>
      <c r="F91" s="89">
        <f aca="true" t="shared" si="9" ref="F91:S91">SUM(F83:F90)</f>
        <v>42.37</v>
      </c>
      <c r="G91" s="89">
        <f t="shared" si="9"/>
        <v>22.346</v>
      </c>
      <c r="H91" s="89">
        <f t="shared" si="9"/>
        <v>137.96</v>
      </c>
      <c r="I91" s="89">
        <f t="shared" si="9"/>
        <v>0.335</v>
      </c>
      <c r="J91" s="89">
        <f t="shared" si="9"/>
        <v>0.549</v>
      </c>
      <c r="K91" s="89">
        <f t="shared" si="9"/>
        <v>62.23</v>
      </c>
      <c r="L91" s="89">
        <f t="shared" si="9"/>
        <v>0.83</v>
      </c>
      <c r="M91" s="89">
        <f t="shared" si="9"/>
        <v>11.35</v>
      </c>
      <c r="N91" s="89">
        <f t="shared" si="9"/>
        <v>232.804</v>
      </c>
      <c r="O91" s="89">
        <f t="shared" si="9"/>
        <v>423.24</v>
      </c>
      <c r="P91" s="89">
        <f t="shared" si="9"/>
        <v>70.936</v>
      </c>
      <c r="Q91" s="89">
        <f t="shared" si="9"/>
        <v>4.062</v>
      </c>
      <c r="R91" s="89">
        <f t="shared" si="9"/>
        <v>0.041999999999999996</v>
      </c>
      <c r="S91" s="89">
        <f t="shared" si="9"/>
        <v>5.507000000000001</v>
      </c>
      <c r="T91" s="39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</row>
    <row r="92" spans="1:34" ht="39" customHeight="1">
      <c r="A92" s="4"/>
      <c r="B92" s="114"/>
      <c r="C92" s="90" t="s">
        <v>16</v>
      </c>
      <c r="D92" s="8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41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</row>
    <row r="93" spans="1:34" ht="39" customHeight="1">
      <c r="A93" s="4"/>
      <c r="B93" s="84" t="s">
        <v>152</v>
      </c>
      <c r="C93" s="167" t="s">
        <v>53</v>
      </c>
      <c r="D93" s="86" t="s">
        <v>116</v>
      </c>
      <c r="E93" s="85">
        <v>155</v>
      </c>
      <c r="F93" s="85">
        <v>5.3</v>
      </c>
      <c r="G93" s="85">
        <v>8.26</v>
      </c>
      <c r="H93" s="85">
        <v>14.82</v>
      </c>
      <c r="I93" s="91">
        <v>0.09</v>
      </c>
      <c r="J93" s="91">
        <v>0.06</v>
      </c>
      <c r="K93" s="85">
        <v>0</v>
      </c>
      <c r="L93" s="85">
        <v>0</v>
      </c>
      <c r="M93" s="85">
        <v>0.45</v>
      </c>
      <c r="N93" s="85">
        <v>11.2</v>
      </c>
      <c r="O93" s="85">
        <v>59.9</v>
      </c>
      <c r="P93" s="85">
        <v>9.2</v>
      </c>
      <c r="Q93" s="85">
        <v>1</v>
      </c>
      <c r="R93" s="85">
        <v>0</v>
      </c>
      <c r="S93" s="85">
        <v>0.77</v>
      </c>
      <c r="T93" s="38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</row>
    <row r="94" spans="1:34" ht="39" customHeight="1">
      <c r="A94" s="4"/>
      <c r="B94" s="84" t="s">
        <v>153</v>
      </c>
      <c r="C94" s="167" t="s">
        <v>81</v>
      </c>
      <c r="D94" s="123" t="s">
        <v>100</v>
      </c>
      <c r="E94" s="124">
        <v>264.5</v>
      </c>
      <c r="F94" s="124">
        <v>3.55</v>
      </c>
      <c r="G94" s="124">
        <v>3.75</v>
      </c>
      <c r="H94" s="124">
        <v>38.51</v>
      </c>
      <c r="I94" s="124">
        <v>0.07</v>
      </c>
      <c r="J94" s="124">
        <v>0.035</v>
      </c>
      <c r="K94" s="124">
        <v>1.06</v>
      </c>
      <c r="L94" s="85">
        <v>0</v>
      </c>
      <c r="M94" s="124">
        <v>0.466</v>
      </c>
      <c r="N94" s="124">
        <v>121.88</v>
      </c>
      <c r="O94" s="124">
        <v>107.44</v>
      </c>
      <c r="P94" s="124">
        <v>8.45</v>
      </c>
      <c r="Q94" s="124">
        <v>0.2</v>
      </c>
      <c r="R94" s="124">
        <v>0.018</v>
      </c>
      <c r="S94" s="124">
        <v>0.45</v>
      </c>
      <c r="T94" s="38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</row>
    <row r="95" spans="1:34" ht="27.75" customHeight="1">
      <c r="A95" s="4"/>
      <c r="B95" s="82" t="s">
        <v>221</v>
      </c>
      <c r="C95" s="169" t="s">
        <v>55</v>
      </c>
      <c r="D95" s="86" t="s">
        <v>74</v>
      </c>
      <c r="E95" s="85">
        <v>60</v>
      </c>
      <c r="F95" s="85">
        <v>0.07</v>
      </c>
      <c r="G95" s="85">
        <v>0.02</v>
      </c>
      <c r="H95" s="85">
        <v>15</v>
      </c>
      <c r="I95" s="91">
        <v>0</v>
      </c>
      <c r="J95" s="91">
        <v>0</v>
      </c>
      <c r="K95" s="85">
        <v>0.03</v>
      </c>
      <c r="L95" s="85">
        <v>0</v>
      </c>
      <c r="M95" s="85">
        <v>0</v>
      </c>
      <c r="N95" s="85">
        <v>0</v>
      </c>
      <c r="O95" s="85">
        <v>2.8</v>
      </c>
      <c r="P95" s="85">
        <v>1.4</v>
      </c>
      <c r="Q95" s="85">
        <v>0</v>
      </c>
      <c r="R95" s="85">
        <v>0</v>
      </c>
      <c r="S95" s="85">
        <v>0.28</v>
      </c>
      <c r="T95" s="38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</row>
    <row r="96" spans="1:34" ht="27.75" customHeight="1">
      <c r="A96" s="4"/>
      <c r="B96" s="82" t="s">
        <v>125</v>
      </c>
      <c r="C96" s="167" t="s">
        <v>163</v>
      </c>
      <c r="D96" s="86" t="s">
        <v>74</v>
      </c>
      <c r="E96" s="85">
        <v>52</v>
      </c>
      <c r="F96" s="85">
        <v>0.01</v>
      </c>
      <c r="G96" s="85">
        <v>0.02</v>
      </c>
      <c r="H96" s="85">
        <v>2.1</v>
      </c>
      <c r="I96" s="91">
        <v>0.002</v>
      </c>
      <c r="J96" s="164">
        <v>0.14</v>
      </c>
      <c r="K96" s="85">
        <v>4</v>
      </c>
      <c r="L96" s="85">
        <v>0</v>
      </c>
      <c r="M96" s="85">
        <v>0.53</v>
      </c>
      <c r="N96" s="11">
        <v>0</v>
      </c>
      <c r="O96" s="85">
        <v>14</v>
      </c>
      <c r="P96" s="85">
        <v>2</v>
      </c>
      <c r="Q96" s="85">
        <v>0</v>
      </c>
      <c r="R96" s="85">
        <v>0</v>
      </c>
      <c r="S96" s="85">
        <v>0</v>
      </c>
      <c r="T96" s="38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</row>
    <row r="97" spans="1:34" ht="28.5" customHeight="1">
      <c r="A97" s="4"/>
      <c r="B97" s="82" t="s">
        <v>125</v>
      </c>
      <c r="C97" s="170" t="s">
        <v>13</v>
      </c>
      <c r="D97" s="86" t="s">
        <v>82</v>
      </c>
      <c r="E97" s="85">
        <v>52</v>
      </c>
      <c r="F97" s="85">
        <v>0.98</v>
      </c>
      <c r="G97" s="85">
        <v>0.36</v>
      </c>
      <c r="H97" s="85">
        <v>10.02</v>
      </c>
      <c r="I97" s="91">
        <v>0.054</v>
      </c>
      <c r="J97" s="91">
        <v>0.018</v>
      </c>
      <c r="K97" s="85">
        <v>0</v>
      </c>
      <c r="L97" s="85">
        <v>0</v>
      </c>
      <c r="M97" s="85">
        <v>0.27</v>
      </c>
      <c r="N97" s="85">
        <v>10.5</v>
      </c>
      <c r="O97" s="85">
        <v>47.4</v>
      </c>
      <c r="P97" s="85">
        <v>5.1</v>
      </c>
      <c r="Q97" s="85">
        <v>0.36</v>
      </c>
      <c r="R97" s="85">
        <v>0</v>
      </c>
      <c r="S97" s="85">
        <v>1.17</v>
      </c>
      <c r="T97" s="38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</row>
    <row r="98" spans="1:34" ht="39" customHeight="1">
      <c r="A98" s="4"/>
      <c r="B98" s="82"/>
      <c r="C98" s="87" t="s">
        <v>19</v>
      </c>
      <c r="D98" s="88"/>
      <c r="E98" s="89">
        <f>SUM(E93:E97)</f>
        <v>583.5</v>
      </c>
      <c r="F98" s="89">
        <f aca="true" t="shared" si="10" ref="F98:S98">SUM(F93:F97)</f>
        <v>9.91</v>
      </c>
      <c r="G98" s="89">
        <f t="shared" si="10"/>
        <v>12.409999999999998</v>
      </c>
      <c r="H98" s="89">
        <f t="shared" si="10"/>
        <v>80.44999999999999</v>
      </c>
      <c r="I98" s="89">
        <f t="shared" si="10"/>
        <v>0.216</v>
      </c>
      <c r="J98" s="89">
        <f t="shared" si="10"/>
        <v>0.253</v>
      </c>
      <c r="K98" s="89">
        <f t="shared" si="10"/>
        <v>5.09</v>
      </c>
      <c r="L98" s="89">
        <f t="shared" si="10"/>
        <v>0</v>
      </c>
      <c r="M98" s="89">
        <f t="shared" si="10"/>
        <v>1.7160000000000002</v>
      </c>
      <c r="N98" s="89">
        <f t="shared" si="10"/>
        <v>143.57999999999998</v>
      </c>
      <c r="O98" s="89">
        <f t="shared" si="10"/>
        <v>231.54000000000002</v>
      </c>
      <c r="P98" s="89">
        <f t="shared" si="10"/>
        <v>26.15</v>
      </c>
      <c r="Q98" s="89">
        <f t="shared" si="10"/>
        <v>1.56</v>
      </c>
      <c r="R98" s="89">
        <f t="shared" si="10"/>
        <v>0.018</v>
      </c>
      <c r="S98" s="89">
        <f t="shared" si="10"/>
        <v>2.67</v>
      </c>
      <c r="T98" s="39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</row>
    <row r="99" spans="1:34" ht="39" customHeight="1">
      <c r="A99" s="4"/>
      <c r="B99" s="82"/>
      <c r="C99" s="87" t="s">
        <v>26</v>
      </c>
      <c r="D99" s="88"/>
      <c r="E99" s="89">
        <f>E81+E91+E98</f>
        <v>2317</v>
      </c>
      <c r="F99" s="89">
        <f aca="true" t="shared" si="11" ref="F99:S99">F81+F91+F98</f>
        <v>84.35</v>
      </c>
      <c r="G99" s="89">
        <f t="shared" si="11"/>
        <v>80.616</v>
      </c>
      <c r="H99" s="89">
        <f t="shared" si="11"/>
        <v>299.19</v>
      </c>
      <c r="I99" s="89">
        <f t="shared" si="11"/>
        <v>1.039</v>
      </c>
      <c r="J99" s="89">
        <f t="shared" si="11"/>
        <v>1.202</v>
      </c>
      <c r="K99" s="89">
        <f t="shared" si="11"/>
        <v>69.2</v>
      </c>
      <c r="L99" s="89">
        <f t="shared" si="11"/>
        <v>2.33</v>
      </c>
      <c r="M99" s="89">
        <f t="shared" si="11"/>
        <v>15.815999999999999</v>
      </c>
      <c r="N99" s="89">
        <f t="shared" si="11"/>
        <v>891.8639999999998</v>
      </c>
      <c r="O99" s="89">
        <f t="shared" si="11"/>
        <v>842.864</v>
      </c>
      <c r="P99" s="89">
        <f t="shared" si="11"/>
        <v>163.386</v>
      </c>
      <c r="Q99" s="89">
        <f t="shared" si="11"/>
        <v>9.122</v>
      </c>
      <c r="R99" s="89">
        <f t="shared" si="11"/>
        <v>0.09</v>
      </c>
      <c r="S99" s="89">
        <f t="shared" si="11"/>
        <v>11.177000000000001</v>
      </c>
      <c r="T99" s="23">
        <f>T81+T91+T98</f>
        <v>0</v>
      </c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</row>
    <row r="100" spans="1:34" ht="39" customHeight="1">
      <c r="A100" s="4"/>
      <c r="B100" s="115"/>
      <c r="C100" s="115"/>
      <c r="D100" s="116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4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</row>
    <row r="101" spans="1:34" ht="21" customHeight="1">
      <c r="A101" s="4"/>
      <c r="B101" s="75"/>
      <c r="C101" s="75" t="s">
        <v>184</v>
      </c>
      <c r="D101" s="99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  <c r="S101" s="117"/>
      <c r="T101" s="28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</row>
    <row r="102" spans="1:34" ht="21" customHeight="1">
      <c r="A102" s="4"/>
      <c r="B102" s="61"/>
      <c r="C102" s="158" t="s">
        <v>119</v>
      </c>
      <c r="D102" s="99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34"/>
      <c r="Q102" s="134"/>
      <c r="R102" s="134"/>
      <c r="S102" s="130"/>
      <c r="T102" s="27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</row>
    <row r="103" spans="1:34" ht="39" customHeight="1">
      <c r="A103" s="4"/>
      <c r="B103" s="215" t="s">
        <v>21</v>
      </c>
      <c r="C103" s="215" t="s">
        <v>108</v>
      </c>
      <c r="D103" s="216" t="s">
        <v>109</v>
      </c>
      <c r="E103" s="224" t="s">
        <v>110</v>
      </c>
      <c r="F103" s="204" t="s">
        <v>111</v>
      </c>
      <c r="G103" s="205"/>
      <c r="H103" s="206"/>
      <c r="I103" s="204" t="s">
        <v>112</v>
      </c>
      <c r="J103" s="205"/>
      <c r="K103" s="205"/>
      <c r="L103" s="205"/>
      <c r="M103" s="206"/>
      <c r="N103" s="204" t="s">
        <v>113</v>
      </c>
      <c r="O103" s="205"/>
      <c r="P103" s="205"/>
      <c r="Q103" s="205"/>
      <c r="R103" s="205"/>
      <c r="S103" s="206"/>
      <c r="T103" s="27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</row>
    <row r="104" spans="1:34" ht="39" customHeight="1">
      <c r="A104" s="4"/>
      <c r="B104" s="215"/>
      <c r="C104" s="215"/>
      <c r="D104" s="217"/>
      <c r="E104" s="225"/>
      <c r="F104" s="154" t="s">
        <v>1</v>
      </c>
      <c r="G104" s="154" t="s">
        <v>2</v>
      </c>
      <c r="H104" s="154" t="s">
        <v>3</v>
      </c>
      <c r="I104" s="154" t="s">
        <v>4</v>
      </c>
      <c r="J104" s="154" t="s">
        <v>239</v>
      </c>
      <c r="K104" s="154" t="s">
        <v>5</v>
      </c>
      <c r="L104" s="154" t="s">
        <v>6</v>
      </c>
      <c r="M104" s="154" t="s">
        <v>107</v>
      </c>
      <c r="N104" s="154" t="s">
        <v>7</v>
      </c>
      <c r="O104" s="154" t="s">
        <v>8</v>
      </c>
      <c r="P104" s="154" t="s">
        <v>9</v>
      </c>
      <c r="Q104" s="154" t="s">
        <v>240</v>
      </c>
      <c r="R104" s="154" t="s">
        <v>241</v>
      </c>
      <c r="S104" s="154" t="s">
        <v>10</v>
      </c>
      <c r="T104" s="27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</row>
    <row r="105" spans="1:34" ht="39" customHeight="1">
      <c r="A105" s="4"/>
      <c r="B105" s="118"/>
      <c r="C105" s="119" t="s">
        <v>11</v>
      </c>
      <c r="D105" s="77"/>
      <c r="E105" s="183"/>
      <c r="F105" s="183"/>
      <c r="G105" s="183"/>
      <c r="H105" s="183"/>
      <c r="I105" s="183"/>
      <c r="J105" s="183"/>
      <c r="K105" s="183"/>
      <c r="L105" s="183"/>
      <c r="M105" s="183"/>
      <c r="N105" s="183"/>
      <c r="O105" s="183"/>
      <c r="P105" s="183"/>
      <c r="Q105" s="183"/>
      <c r="R105" s="183"/>
      <c r="S105" s="183"/>
      <c r="T105" s="27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</row>
    <row r="106" spans="1:34" ht="39" customHeight="1">
      <c r="A106" s="4"/>
      <c r="B106" s="82" t="s">
        <v>125</v>
      </c>
      <c r="C106" s="167" t="s">
        <v>52</v>
      </c>
      <c r="D106" s="83" t="s">
        <v>82</v>
      </c>
      <c r="E106" s="85">
        <v>78.6</v>
      </c>
      <c r="F106" s="85">
        <v>1.25</v>
      </c>
      <c r="G106" s="85">
        <v>0.87</v>
      </c>
      <c r="H106" s="85">
        <v>15.42</v>
      </c>
      <c r="I106" s="85">
        <v>0.015</v>
      </c>
      <c r="J106" s="85">
        <v>0.01</v>
      </c>
      <c r="K106" s="85">
        <v>0</v>
      </c>
      <c r="L106" s="85">
        <v>0</v>
      </c>
      <c r="M106" s="85">
        <v>0.51</v>
      </c>
      <c r="N106" s="85">
        <v>5.7</v>
      </c>
      <c r="O106" s="85">
        <v>19.5</v>
      </c>
      <c r="P106" s="85">
        <v>3.9</v>
      </c>
      <c r="Q106" s="85">
        <v>0</v>
      </c>
      <c r="R106" s="85">
        <v>0</v>
      </c>
      <c r="S106" s="85">
        <v>0.36</v>
      </c>
      <c r="T106" s="38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</row>
    <row r="107" spans="1:34" ht="39" customHeight="1">
      <c r="A107" s="4"/>
      <c r="B107" s="82" t="s">
        <v>131</v>
      </c>
      <c r="C107" s="167" t="s">
        <v>97</v>
      </c>
      <c r="D107" s="83" t="s">
        <v>115</v>
      </c>
      <c r="E107" s="85">
        <v>56</v>
      </c>
      <c r="F107" s="85">
        <v>4.52</v>
      </c>
      <c r="G107" s="85">
        <v>4.19</v>
      </c>
      <c r="H107" s="85">
        <v>0</v>
      </c>
      <c r="I107" s="85">
        <v>0</v>
      </c>
      <c r="J107" s="85">
        <v>0.03</v>
      </c>
      <c r="K107" s="85">
        <v>0</v>
      </c>
      <c r="L107" s="85">
        <v>0</v>
      </c>
      <c r="M107" s="85">
        <v>0</v>
      </c>
      <c r="N107" s="85">
        <v>2.4</v>
      </c>
      <c r="O107" s="85">
        <v>53.6</v>
      </c>
      <c r="P107" s="85">
        <v>7</v>
      </c>
      <c r="Q107" s="85">
        <v>0.5</v>
      </c>
      <c r="R107" s="85">
        <v>0</v>
      </c>
      <c r="S107" s="85">
        <v>0</v>
      </c>
      <c r="T107" s="38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</row>
    <row r="108" spans="1:34" ht="39" customHeight="1">
      <c r="A108" s="4"/>
      <c r="B108" s="84" t="s">
        <v>154</v>
      </c>
      <c r="C108" s="167" t="s">
        <v>78</v>
      </c>
      <c r="D108" s="83" t="s">
        <v>100</v>
      </c>
      <c r="E108" s="85">
        <v>303.63</v>
      </c>
      <c r="F108" s="85">
        <v>5.45</v>
      </c>
      <c r="G108" s="85">
        <v>9.86</v>
      </c>
      <c r="H108" s="85">
        <v>48.12</v>
      </c>
      <c r="I108" s="85">
        <v>0.05</v>
      </c>
      <c r="J108" s="85">
        <v>0.02</v>
      </c>
      <c r="K108" s="85">
        <v>0.87</v>
      </c>
      <c r="L108" s="85">
        <v>0</v>
      </c>
      <c r="M108" s="85">
        <v>0.21</v>
      </c>
      <c r="N108" s="85">
        <v>119.06</v>
      </c>
      <c r="O108" s="85">
        <v>143.13</v>
      </c>
      <c r="P108" s="85">
        <v>33.15</v>
      </c>
      <c r="Q108" s="85">
        <v>0.82</v>
      </c>
      <c r="R108" s="164">
        <v>0.009</v>
      </c>
      <c r="S108" s="85">
        <v>0.57</v>
      </c>
      <c r="T108" s="38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</row>
    <row r="109" spans="1:34" ht="39" customHeight="1">
      <c r="A109" s="4"/>
      <c r="B109" s="84" t="s">
        <v>155</v>
      </c>
      <c r="C109" s="168" t="s">
        <v>50</v>
      </c>
      <c r="D109" s="83" t="s">
        <v>74</v>
      </c>
      <c r="E109" s="164">
        <v>118.6</v>
      </c>
      <c r="F109" s="164">
        <v>4.08</v>
      </c>
      <c r="G109" s="85">
        <v>3.54</v>
      </c>
      <c r="H109" s="164">
        <v>17.58</v>
      </c>
      <c r="I109" s="164">
        <v>0.05</v>
      </c>
      <c r="J109" s="164">
        <v>0.04</v>
      </c>
      <c r="K109" s="164">
        <v>1.58</v>
      </c>
      <c r="L109" s="85">
        <v>0</v>
      </c>
      <c r="M109" s="85">
        <v>0</v>
      </c>
      <c r="N109" s="164">
        <v>152.22</v>
      </c>
      <c r="O109" s="164">
        <v>124.56</v>
      </c>
      <c r="P109" s="164">
        <v>21.34</v>
      </c>
      <c r="Q109" s="164">
        <v>0.4</v>
      </c>
      <c r="R109" s="164">
        <v>0.009</v>
      </c>
      <c r="S109" s="85">
        <v>0.478</v>
      </c>
      <c r="T109" s="38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</row>
    <row r="110" spans="1:34" ht="39" customHeight="1">
      <c r="A110" s="4"/>
      <c r="B110" s="82" t="s">
        <v>125</v>
      </c>
      <c r="C110" s="170" t="s">
        <v>13</v>
      </c>
      <c r="D110" s="86" t="s">
        <v>82</v>
      </c>
      <c r="E110" s="85">
        <v>52</v>
      </c>
      <c r="F110" s="85">
        <v>0.98</v>
      </c>
      <c r="G110" s="85">
        <v>0.36</v>
      </c>
      <c r="H110" s="85">
        <v>10.02</v>
      </c>
      <c r="I110" s="91">
        <v>0.054</v>
      </c>
      <c r="J110" s="91">
        <v>0.018</v>
      </c>
      <c r="K110" s="85">
        <v>0</v>
      </c>
      <c r="L110" s="85">
        <v>0</v>
      </c>
      <c r="M110" s="85">
        <v>0.27</v>
      </c>
      <c r="N110" s="85">
        <v>10.5</v>
      </c>
      <c r="O110" s="85">
        <v>47.4</v>
      </c>
      <c r="P110" s="85">
        <v>5.1</v>
      </c>
      <c r="Q110" s="85">
        <v>0.36</v>
      </c>
      <c r="R110" s="85">
        <v>0</v>
      </c>
      <c r="S110" s="85">
        <v>1.17</v>
      </c>
      <c r="T110" s="38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</row>
    <row r="111" spans="1:34" ht="39" customHeight="1">
      <c r="A111" s="4"/>
      <c r="B111" s="84"/>
      <c r="C111" s="167" t="s">
        <v>68</v>
      </c>
      <c r="D111" s="102" t="s">
        <v>85</v>
      </c>
      <c r="E111" s="85">
        <v>94</v>
      </c>
      <c r="F111" s="85">
        <v>0.8</v>
      </c>
      <c r="G111" s="85">
        <v>0</v>
      </c>
      <c r="H111" s="85">
        <v>19.6</v>
      </c>
      <c r="I111" s="85">
        <v>0.06</v>
      </c>
      <c r="J111" s="85">
        <v>0.04</v>
      </c>
      <c r="K111" s="85">
        <v>30</v>
      </c>
      <c r="L111" s="85">
        <v>0</v>
      </c>
      <c r="M111" s="85">
        <v>0.4</v>
      </c>
      <c r="N111" s="85">
        <v>32</v>
      </c>
      <c r="O111" s="85">
        <v>22</v>
      </c>
      <c r="P111" s="85">
        <v>18</v>
      </c>
      <c r="Q111" s="85">
        <v>0</v>
      </c>
      <c r="R111" s="85">
        <v>0</v>
      </c>
      <c r="S111" s="85">
        <v>4.4</v>
      </c>
      <c r="T111" s="38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</row>
    <row r="112" spans="1:34" ht="39" customHeight="1">
      <c r="A112" s="4"/>
      <c r="B112" s="82"/>
      <c r="C112" s="87" t="s">
        <v>20</v>
      </c>
      <c r="D112" s="83"/>
      <c r="E112" s="89">
        <f>SUM(E106:E111)</f>
        <v>702.83</v>
      </c>
      <c r="F112" s="89">
        <f aca="true" t="shared" si="12" ref="F112:S112">SUM(F106:F111)</f>
        <v>17.08</v>
      </c>
      <c r="G112" s="89">
        <f t="shared" si="12"/>
        <v>18.82</v>
      </c>
      <c r="H112" s="89">
        <f t="shared" si="12"/>
        <v>110.74000000000001</v>
      </c>
      <c r="I112" s="89">
        <f t="shared" si="12"/>
        <v>0.229</v>
      </c>
      <c r="J112" s="89">
        <f t="shared" si="12"/>
        <v>0.158</v>
      </c>
      <c r="K112" s="89">
        <f t="shared" si="12"/>
        <v>32.45</v>
      </c>
      <c r="L112" s="89">
        <f t="shared" si="12"/>
        <v>0</v>
      </c>
      <c r="M112" s="89">
        <f t="shared" si="12"/>
        <v>1.3900000000000001</v>
      </c>
      <c r="N112" s="89">
        <f t="shared" si="12"/>
        <v>321.88</v>
      </c>
      <c r="O112" s="89">
        <f t="shared" si="12"/>
        <v>410.18999999999994</v>
      </c>
      <c r="P112" s="89">
        <f t="shared" si="12"/>
        <v>88.49</v>
      </c>
      <c r="Q112" s="89">
        <f t="shared" si="12"/>
        <v>2.0799999999999996</v>
      </c>
      <c r="R112" s="89">
        <f t="shared" si="12"/>
        <v>0.018</v>
      </c>
      <c r="S112" s="89">
        <f t="shared" si="12"/>
        <v>6.978</v>
      </c>
      <c r="T112" s="39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</row>
    <row r="113" spans="1:34" ht="39" customHeight="1">
      <c r="A113" s="4"/>
      <c r="B113" s="84"/>
      <c r="C113" s="90" t="s">
        <v>12</v>
      </c>
      <c r="D113" s="83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40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</row>
    <row r="114" spans="1:34" ht="39" customHeight="1">
      <c r="A114" s="4"/>
      <c r="B114" s="82" t="s">
        <v>210</v>
      </c>
      <c r="C114" s="167" t="s">
        <v>238</v>
      </c>
      <c r="D114" s="83" t="s">
        <v>83</v>
      </c>
      <c r="E114" s="11">
        <v>95.7</v>
      </c>
      <c r="F114" s="11">
        <v>1.56</v>
      </c>
      <c r="G114" s="11">
        <v>6.01</v>
      </c>
      <c r="H114" s="11">
        <v>8.78</v>
      </c>
      <c r="I114" s="11">
        <v>0.05</v>
      </c>
      <c r="J114" s="11">
        <v>0.025</v>
      </c>
      <c r="K114" s="11">
        <v>3.9</v>
      </c>
      <c r="L114" s="11">
        <v>0</v>
      </c>
      <c r="M114" s="11">
        <v>0</v>
      </c>
      <c r="N114" s="11">
        <v>31.96</v>
      </c>
      <c r="O114" s="11">
        <v>33.86</v>
      </c>
      <c r="P114" s="11">
        <v>16.6</v>
      </c>
      <c r="Q114" s="11">
        <v>0.18</v>
      </c>
      <c r="R114" s="11">
        <v>0.01</v>
      </c>
      <c r="S114" s="11">
        <v>0.56</v>
      </c>
      <c r="T114" s="38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</row>
    <row r="115" spans="1:34" ht="39" customHeight="1">
      <c r="A115" s="4"/>
      <c r="B115" s="82" t="s">
        <v>157</v>
      </c>
      <c r="C115" s="167" t="s">
        <v>156</v>
      </c>
      <c r="D115" s="83" t="s">
        <v>84</v>
      </c>
      <c r="E115" s="85">
        <v>148.25</v>
      </c>
      <c r="F115" s="85">
        <v>5.49</v>
      </c>
      <c r="G115" s="85">
        <v>5.27</v>
      </c>
      <c r="H115" s="85">
        <v>16.535</v>
      </c>
      <c r="I115" s="85">
        <v>0.227</v>
      </c>
      <c r="J115" s="85">
        <v>0.17</v>
      </c>
      <c r="K115" s="85">
        <v>5.825</v>
      </c>
      <c r="L115" s="85">
        <v>0</v>
      </c>
      <c r="M115" s="85">
        <v>2.425</v>
      </c>
      <c r="N115" s="85">
        <v>42.675</v>
      </c>
      <c r="O115" s="85">
        <v>88.1</v>
      </c>
      <c r="P115" s="85">
        <v>15.575</v>
      </c>
      <c r="Q115" s="85">
        <v>0</v>
      </c>
      <c r="R115" s="85">
        <v>0</v>
      </c>
      <c r="S115" s="85">
        <v>0</v>
      </c>
      <c r="T115" s="38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</row>
    <row r="116" spans="1:34" ht="39" customHeight="1">
      <c r="A116" s="4"/>
      <c r="B116" s="84" t="s">
        <v>159</v>
      </c>
      <c r="C116" s="167" t="s">
        <v>158</v>
      </c>
      <c r="D116" s="83" t="s">
        <v>104</v>
      </c>
      <c r="E116" s="121">
        <v>240.2</v>
      </c>
      <c r="F116" s="121">
        <v>5.65</v>
      </c>
      <c r="G116" s="121">
        <v>21.8</v>
      </c>
      <c r="H116" s="121">
        <v>5.37</v>
      </c>
      <c r="I116" s="121">
        <v>0.06</v>
      </c>
      <c r="J116" s="121">
        <v>0</v>
      </c>
      <c r="K116" s="121">
        <v>3.07</v>
      </c>
      <c r="L116" s="121">
        <v>0.33</v>
      </c>
      <c r="M116" s="121">
        <v>2</v>
      </c>
      <c r="N116" s="121">
        <v>10.58</v>
      </c>
      <c r="O116" s="121">
        <v>78.43</v>
      </c>
      <c r="P116" s="121">
        <v>14.88</v>
      </c>
      <c r="Q116" s="121">
        <v>3.24</v>
      </c>
      <c r="R116" s="186">
        <v>0.032</v>
      </c>
      <c r="S116" s="121">
        <v>1.27</v>
      </c>
      <c r="T116" s="38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</row>
    <row r="117" spans="1:34" ht="39" customHeight="1">
      <c r="A117" s="4"/>
      <c r="B117" s="84" t="s">
        <v>211</v>
      </c>
      <c r="C117" s="167" t="s">
        <v>160</v>
      </c>
      <c r="D117" s="102" t="s">
        <v>82</v>
      </c>
      <c r="E117" s="121">
        <v>24</v>
      </c>
      <c r="F117" s="121">
        <v>0.51</v>
      </c>
      <c r="G117" s="121">
        <v>1.35</v>
      </c>
      <c r="H117" s="121">
        <v>2.34</v>
      </c>
      <c r="I117" s="121">
        <v>0.01</v>
      </c>
      <c r="J117" s="121">
        <v>0</v>
      </c>
      <c r="K117" s="121">
        <v>0.84</v>
      </c>
      <c r="L117" s="121">
        <v>0</v>
      </c>
      <c r="M117" s="121">
        <v>0</v>
      </c>
      <c r="N117" s="121">
        <v>6</v>
      </c>
      <c r="O117" s="121">
        <v>27.3</v>
      </c>
      <c r="P117" s="121">
        <v>2.1</v>
      </c>
      <c r="Q117" s="121">
        <v>0</v>
      </c>
      <c r="R117" s="121">
        <v>0</v>
      </c>
      <c r="S117" s="121">
        <v>0</v>
      </c>
      <c r="T117" s="38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</row>
    <row r="118" spans="1:34" ht="39" customHeight="1">
      <c r="A118" s="4"/>
      <c r="B118" s="84" t="s">
        <v>212</v>
      </c>
      <c r="C118" s="167" t="s">
        <v>260</v>
      </c>
      <c r="D118" s="175" t="s">
        <v>85</v>
      </c>
      <c r="E118" s="121">
        <v>239.4</v>
      </c>
      <c r="F118" s="121">
        <v>6.48</v>
      </c>
      <c r="G118" s="121">
        <v>5.22</v>
      </c>
      <c r="H118" s="121">
        <v>41.04</v>
      </c>
      <c r="I118" s="121">
        <v>0.064</v>
      </c>
      <c r="J118" s="121">
        <v>0.3</v>
      </c>
      <c r="K118" s="121">
        <v>0</v>
      </c>
      <c r="L118" s="121">
        <v>0</v>
      </c>
      <c r="M118" s="121">
        <v>0</v>
      </c>
      <c r="N118" s="121">
        <v>28</v>
      </c>
      <c r="O118" s="121">
        <v>348</v>
      </c>
      <c r="P118" s="121">
        <v>250</v>
      </c>
      <c r="Q118" s="121">
        <v>0</v>
      </c>
      <c r="R118" s="121">
        <v>0</v>
      </c>
      <c r="S118" s="121">
        <v>7.7</v>
      </c>
      <c r="T118" s="38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</row>
    <row r="119" spans="1:34" ht="39" customHeight="1">
      <c r="A119" s="4"/>
      <c r="B119" s="82" t="s">
        <v>161</v>
      </c>
      <c r="C119" s="167" t="s">
        <v>43</v>
      </c>
      <c r="D119" s="102" t="s">
        <v>74</v>
      </c>
      <c r="E119" s="85">
        <v>152.75</v>
      </c>
      <c r="F119" s="85">
        <v>0.43</v>
      </c>
      <c r="G119" s="85">
        <v>0.095</v>
      </c>
      <c r="H119" s="85">
        <v>37.31</v>
      </c>
      <c r="I119" s="85">
        <v>0.027</v>
      </c>
      <c r="J119" s="85">
        <v>0</v>
      </c>
      <c r="K119" s="85">
        <v>0</v>
      </c>
      <c r="L119" s="85">
        <v>0</v>
      </c>
      <c r="M119" s="85">
        <v>0.08</v>
      </c>
      <c r="N119" s="85">
        <v>25.4</v>
      </c>
      <c r="O119" s="85">
        <v>24.2</v>
      </c>
      <c r="P119" s="85">
        <v>10.15</v>
      </c>
      <c r="Q119" s="85">
        <v>0.02</v>
      </c>
      <c r="R119" s="85">
        <v>0</v>
      </c>
      <c r="S119" s="85">
        <v>0.56</v>
      </c>
      <c r="T119" s="38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</row>
    <row r="120" spans="1:34" ht="24.75" customHeight="1">
      <c r="A120" s="4"/>
      <c r="B120" s="82" t="s">
        <v>125</v>
      </c>
      <c r="C120" s="167" t="s">
        <v>38</v>
      </c>
      <c r="D120" s="83" t="s">
        <v>134</v>
      </c>
      <c r="E120" s="85">
        <v>142</v>
      </c>
      <c r="F120" s="85">
        <v>4.56</v>
      </c>
      <c r="G120" s="85">
        <v>0.48</v>
      </c>
      <c r="H120" s="85">
        <v>29.52</v>
      </c>
      <c r="I120" s="91">
        <v>0.066</v>
      </c>
      <c r="J120" s="91">
        <v>0.036</v>
      </c>
      <c r="K120" s="85">
        <v>0</v>
      </c>
      <c r="L120" s="85">
        <v>0</v>
      </c>
      <c r="M120" s="85">
        <v>0</v>
      </c>
      <c r="N120" s="85">
        <v>12</v>
      </c>
      <c r="O120" s="85">
        <v>39</v>
      </c>
      <c r="P120" s="85">
        <v>8.4</v>
      </c>
      <c r="Q120" s="85">
        <v>1.1</v>
      </c>
      <c r="R120" s="85">
        <v>0</v>
      </c>
      <c r="S120" s="85">
        <v>0.66</v>
      </c>
      <c r="T120" s="38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</row>
    <row r="121" spans="1:34" ht="28.5" customHeight="1">
      <c r="A121" s="4"/>
      <c r="B121" s="82" t="s">
        <v>125</v>
      </c>
      <c r="C121" s="170" t="s">
        <v>13</v>
      </c>
      <c r="D121" s="86" t="s">
        <v>82</v>
      </c>
      <c r="E121" s="85">
        <v>52</v>
      </c>
      <c r="F121" s="85">
        <v>0.98</v>
      </c>
      <c r="G121" s="85">
        <v>0.36</v>
      </c>
      <c r="H121" s="85">
        <v>10.02</v>
      </c>
      <c r="I121" s="91">
        <v>0.054</v>
      </c>
      <c r="J121" s="91">
        <v>0.018</v>
      </c>
      <c r="K121" s="85">
        <v>0</v>
      </c>
      <c r="L121" s="85">
        <v>0</v>
      </c>
      <c r="M121" s="85">
        <v>0.27</v>
      </c>
      <c r="N121" s="85">
        <v>10.5</v>
      </c>
      <c r="O121" s="85">
        <v>47.4</v>
      </c>
      <c r="P121" s="85">
        <v>5.1</v>
      </c>
      <c r="Q121" s="85">
        <v>0.36</v>
      </c>
      <c r="R121" s="85">
        <v>0</v>
      </c>
      <c r="S121" s="85">
        <v>1.17</v>
      </c>
      <c r="T121" s="38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</row>
    <row r="122" spans="1:34" ht="24" customHeight="1">
      <c r="A122" s="4"/>
      <c r="B122" s="122"/>
      <c r="C122" s="87" t="s">
        <v>18</v>
      </c>
      <c r="D122" s="88"/>
      <c r="E122" s="89">
        <f>SUM(E114:E121)</f>
        <v>1094.3</v>
      </c>
      <c r="F122" s="89">
        <f aca="true" t="shared" si="13" ref="F122:S122">SUM(F114:F121)</f>
        <v>25.66</v>
      </c>
      <c r="G122" s="89">
        <f t="shared" si="13"/>
        <v>40.584999999999994</v>
      </c>
      <c r="H122" s="89">
        <f t="shared" si="13"/>
        <v>150.91500000000002</v>
      </c>
      <c r="I122" s="89">
        <f t="shared" si="13"/>
        <v>0.558</v>
      </c>
      <c r="J122" s="89">
        <f t="shared" si="13"/>
        <v>0.549</v>
      </c>
      <c r="K122" s="89">
        <f t="shared" si="13"/>
        <v>13.635</v>
      </c>
      <c r="L122" s="89">
        <f t="shared" si="13"/>
        <v>0.33</v>
      </c>
      <c r="M122" s="89">
        <f t="shared" si="13"/>
        <v>4.775</v>
      </c>
      <c r="N122" s="89">
        <f t="shared" si="13"/>
        <v>167.11499999999998</v>
      </c>
      <c r="O122" s="89">
        <f t="shared" si="13"/>
        <v>686.2900000000001</v>
      </c>
      <c r="P122" s="89">
        <f t="shared" si="13"/>
        <v>322.80499999999995</v>
      </c>
      <c r="Q122" s="89">
        <f t="shared" si="13"/>
        <v>4.900000000000001</v>
      </c>
      <c r="R122" s="89">
        <f t="shared" si="13"/>
        <v>0.042</v>
      </c>
      <c r="S122" s="89">
        <f t="shared" si="13"/>
        <v>11.920000000000002</v>
      </c>
      <c r="T122" s="23">
        <f>SUM(T114:T121)</f>
        <v>0</v>
      </c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</row>
    <row r="123" spans="1:34" ht="39" customHeight="1">
      <c r="A123" s="4"/>
      <c r="B123" s="114"/>
      <c r="C123" s="90" t="s">
        <v>16</v>
      </c>
      <c r="D123" s="83"/>
      <c r="E123" s="82" t="s">
        <v>14</v>
      </c>
      <c r="F123" s="82" t="s">
        <v>14</v>
      </c>
      <c r="G123" s="82" t="s">
        <v>14</v>
      </c>
      <c r="H123" s="82" t="s">
        <v>14</v>
      </c>
      <c r="I123" s="82" t="s">
        <v>14</v>
      </c>
      <c r="J123" s="82"/>
      <c r="K123" s="82" t="s">
        <v>14</v>
      </c>
      <c r="L123" s="82" t="s">
        <v>14</v>
      </c>
      <c r="M123" s="82"/>
      <c r="N123" s="82" t="s">
        <v>14</v>
      </c>
      <c r="O123" s="82" t="s">
        <v>14</v>
      </c>
      <c r="P123" s="82" t="s">
        <v>14</v>
      </c>
      <c r="Q123" s="82"/>
      <c r="R123" s="82"/>
      <c r="S123" s="82" t="s">
        <v>14</v>
      </c>
      <c r="T123" s="44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</row>
    <row r="124" spans="1:34" ht="39" customHeight="1">
      <c r="A124" s="4"/>
      <c r="B124" s="82" t="s">
        <v>121</v>
      </c>
      <c r="C124" s="167" t="s">
        <v>40</v>
      </c>
      <c r="D124" s="83" t="s">
        <v>86</v>
      </c>
      <c r="E124" s="85">
        <v>136</v>
      </c>
      <c r="F124" s="85">
        <v>2.36</v>
      </c>
      <c r="G124" s="85">
        <v>7.49</v>
      </c>
      <c r="H124" s="85">
        <v>14.89</v>
      </c>
      <c r="I124" s="91">
        <v>0.034</v>
      </c>
      <c r="J124" s="91">
        <v>0.03</v>
      </c>
      <c r="K124" s="85">
        <v>0</v>
      </c>
      <c r="L124" s="85">
        <v>0</v>
      </c>
      <c r="M124" s="85">
        <v>0.44</v>
      </c>
      <c r="N124" s="85">
        <v>8.4</v>
      </c>
      <c r="O124" s="85">
        <v>22.5</v>
      </c>
      <c r="P124" s="85">
        <v>4.2</v>
      </c>
      <c r="Q124" s="85">
        <v>0</v>
      </c>
      <c r="R124" s="85">
        <v>0</v>
      </c>
      <c r="S124" s="85">
        <v>0.35</v>
      </c>
      <c r="T124" s="38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</row>
    <row r="125" spans="1:34" ht="39" customHeight="1">
      <c r="A125" s="4"/>
      <c r="B125" s="82" t="s">
        <v>213</v>
      </c>
      <c r="C125" s="167" t="s">
        <v>162</v>
      </c>
      <c r="D125" s="83" t="s">
        <v>91</v>
      </c>
      <c r="E125" s="85">
        <v>339</v>
      </c>
      <c r="F125" s="85">
        <v>19.5</v>
      </c>
      <c r="G125" s="85">
        <v>15</v>
      </c>
      <c r="H125" s="85">
        <v>31.5</v>
      </c>
      <c r="I125" s="91">
        <v>0.075</v>
      </c>
      <c r="J125" s="91">
        <v>0.074</v>
      </c>
      <c r="K125" s="164">
        <v>0.555</v>
      </c>
      <c r="L125" s="85">
        <v>0.075</v>
      </c>
      <c r="M125" s="85">
        <v>0</v>
      </c>
      <c r="N125" s="85">
        <v>189</v>
      </c>
      <c r="O125" s="85">
        <v>270</v>
      </c>
      <c r="P125" s="85">
        <v>28.5</v>
      </c>
      <c r="Q125" s="85">
        <v>0.39</v>
      </c>
      <c r="R125" s="85">
        <v>0</v>
      </c>
      <c r="S125" s="164">
        <v>0.855</v>
      </c>
      <c r="T125" s="38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</row>
    <row r="126" spans="1:34" ht="39" customHeight="1">
      <c r="A126" s="4"/>
      <c r="B126" s="82" t="s">
        <v>214</v>
      </c>
      <c r="C126" s="168" t="s">
        <v>47</v>
      </c>
      <c r="D126" s="83" t="s">
        <v>74</v>
      </c>
      <c r="E126" s="85">
        <v>0.7</v>
      </c>
      <c r="F126" s="85">
        <v>0</v>
      </c>
      <c r="G126" s="85">
        <v>0.025</v>
      </c>
      <c r="H126" s="85">
        <v>0.02</v>
      </c>
      <c r="I126" s="85">
        <v>0.0005</v>
      </c>
      <c r="J126" s="85">
        <v>0</v>
      </c>
      <c r="K126" s="85">
        <v>0.05</v>
      </c>
      <c r="L126" s="85">
        <v>0</v>
      </c>
      <c r="M126" s="85">
        <v>0</v>
      </c>
      <c r="N126" s="85">
        <v>4.9</v>
      </c>
      <c r="O126" s="85">
        <v>4.12</v>
      </c>
      <c r="P126" s="85">
        <v>2.2</v>
      </c>
      <c r="Q126" s="85">
        <v>0</v>
      </c>
      <c r="R126" s="85">
        <v>0</v>
      </c>
      <c r="S126" s="85">
        <v>0</v>
      </c>
      <c r="T126" s="38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</row>
    <row r="127" spans="1:34" ht="30" customHeight="1">
      <c r="A127" s="4"/>
      <c r="B127" s="82" t="s">
        <v>125</v>
      </c>
      <c r="C127" s="167" t="s">
        <v>39</v>
      </c>
      <c r="D127" s="83" t="s">
        <v>74</v>
      </c>
      <c r="E127" s="85">
        <v>102</v>
      </c>
      <c r="F127" s="85">
        <v>2.8</v>
      </c>
      <c r="G127" s="85">
        <v>3</v>
      </c>
      <c r="H127" s="85">
        <v>8.4</v>
      </c>
      <c r="I127" s="85">
        <v>0.004</v>
      </c>
      <c r="J127" s="85">
        <v>0.1</v>
      </c>
      <c r="K127" s="85">
        <v>0</v>
      </c>
      <c r="L127" s="85">
        <v>0</v>
      </c>
      <c r="M127" s="85">
        <v>0</v>
      </c>
      <c r="N127" s="85">
        <v>148</v>
      </c>
      <c r="O127" s="85">
        <v>184</v>
      </c>
      <c r="P127" s="85">
        <v>0</v>
      </c>
      <c r="Q127" s="85">
        <v>0.8</v>
      </c>
      <c r="R127" s="85">
        <v>0</v>
      </c>
      <c r="S127" s="85">
        <v>0</v>
      </c>
      <c r="T127" s="166">
        <v>0</v>
      </c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</row>
    <row r="128" spans="1:34" ht="24.75" customHeight="1">
      <c r="A128" s="4"/>
      <c r="B128" s="82" t="s">
        <v>125</v>
      </c>
      <c r="C128" s="170" t="s">
        <v>13</v>
      </c>
      <c r="D128" s="86" t="s">
        <v>82</v>
      </c>
      <c r="E128" s="85">
        <v>52</v>
      </c>
      <c r="F128" s="85">
        <v>0.98</v>
      </c>
      <c r="G128" s="85">
        <v>0.36</v>
      </c>
      <c r="H128" s="85">
        <v>10.02</v>
      </c>
      <c r="I128" s="91">
        <v>0.054</v>
      </c>
      <c r="J128" s="91">
        <v>0.018</v>
      </c>
      <c r="K128" s="85">
        <v>0</v>
      </c>
      <c r="L128" s="85">
        <v>0</v>
      </c>
      <c r="M128" s="85">
        <v>0.27</v>
      </c>
      <c r="N128" s="85">
        <v>10.5</v>
      </c>
      <c r="O128" s="85">
        <v>47.4</v>
      </c>
      <c r="P128" s="85">
        <v>5.1</v>
      </c>
      <c r="Q128" s="85">
        <v>0.36</v>
      </c>
      <c r="R128" s="85">
        <v>0</v>
      </c>
      <c r="S128" s="85">
        <v>1.17</v>
      </c>
      <c r="T128" s="38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</row>
    <row r="129" spans="1:34" ht="39" customHeight="1">
      <c r="A129" s="4"/>
      <c r="B129" s="82"/>
      <c r="C129" s="87" t="s">
        <v>19</v>
      </c>
      <c r="D129" s="88"/>
      <c r="E129" s="89">
        <f>SUM(E124:E128)</f>
        <v>629.7</v>
      </c>
      <c r="F129" s="89">
        <f aca="true" t="shared" si="14" ref="F129:S129">SUM(F124:F128)</f>
        <v>25.64</v>
      </c>
      <c r="G129" s="89">
        <f t="shared" si="14"/>
        <v>25.875</v>
      </c>
      <c r="H129" s="89">
        <f t="shared" si="14"/>
        <v>64.83</v>
      </c>
      <c r="I129" s="89">
        <f t="shared" si="14"/>
        <v>0.1675</v>
      </c>
      <c r="J129" s="89">
        <f t="shared" si="14"/>
        <v>0.222</v>
      </c>
      <c r="K129" s="89">
        <f t="shared" si="14"/>
        <v>0.6050000000000001</v>
      </c>
      <c r="L129" s="89">
        <f t="shared" si="14"/>
        <v>0.075</v>
      </c>
      <c r="M129" s="89">
        <f t="shared" si="14"/>
        <v>0.71</v>
      </c>
      <c r="N129" s="89">
        <f t="shared" si="14"/>
        <v>360.8</v>
      </c>
      <c r="O129" s="89">
        <f t="shared" si="14"/>
        <v>528.02</v>
      </c>
      <c r="P129" s="89">
        <f t="shared" si="14"/>
        <v>40.00000000000001</v>
      </c>
      <c r="Q129" s="89">
        <f t="shared" si="14"/>
        <v>1.5499999999999998</v>
      </c>
      <c r="R129" s="89">
        <f t="shared" si="14"/>
        <v>0</v>
      </c>
      <c r="S129" s="89">
        <f t="shared" si="14"/>
        <v>2.375</v>
      </c>
      <c r="T129" s="39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</row>
    <row r="130" spans="1:34" ht="39" customHeight="1">
      <c r="A130" s="4"/>
      <c r="B130" s="125"/>
      <c r="C130" s="78" t="s">
        <v>26</v>
      </c>
      <c r="D130" s="126"/>
      <c r="E130" s="89">
        <f>E112+E122+E129</f>
        <v>2426.83</v>
      </c>
      <c r="F130" s="89">
        <f aca="true" t="shared" si="15" ref="F130:S130">F112+F122+F129</f>
        <v>68.38</v>
      </c>
      <c r="G130" s="89">
        <f t="shared" si="15"/>
        <v>85.28</v>
      </c>
      <c r="H130" s="89">
        <f t="shared" si="15"/>
        <v>326.485</v>
      </c>
      <c r="I130" s="89">
        <f t="shared" si="15"/>
        <v>0.9545</v>
      </c>
      <c r="J130" s="89">
        <f t="shared" si="15"/>
        <v>0.929</v>
      </c>
      <c r="K130" s="89">
        <f t="shared" si="15"/>
        <v>46.69</v>
      </c>
      <c r="L130" s="89">
        <f t="shared" si="15"/>
        <v>0.405</v>
      </c>
      <c r="M130" s="89">
        <f t="shared" si="15"/>
        <v>6.875000000000001</v>
      </c>
      <c r="N130" s="89">
        <f t="shared" si="15"/>
        <v>849.7950000000001</v>
      </c>
      <c r="O130" s="89">
        <f t="shared" si="15"/>
        <v>1624.5</v>
      </c>
      <c r="P130" s="89">
        <f t="shared" si="15"/>
        <v>451.29499999999996</v>
      </c>
      <c r="Q130" s="89">
        <f t="shared" si="15"/>
        <v>8.530000000000001</v>
      </c>
      <c r="R130" s="89">
        <f t="shared" si="15"/>
        <v>0.06</v>
      </c>
      <c r="S130" s="89">
        <f t="shared" si="15"/>
        <v>21.273000000000003</v>
      </c>
      <c r="T130" s="3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</row>
    <row r="131" spans="1:34" ht="39" customHeight="1">
      <c r="A131" s="4"/>
      <c r="B131" s="127"/>
      <c r="C131" s="74"/>
      <c r="D131" s="105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  <c r="Q131" s="130"/>
      <c r="R131" s="130"/>
      <c r="S131" s="130"/>
      <c r="T131" s="27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</row>
    <row r="132" spans="1:34" ht="21" customHeight="1">
      <c r="A132" s="4"/>
      <c r="B132" s="159"/>
      <c r="C132" s="75" t="s">
        <v>185</v>
      </c>
      <c r="D132" s="106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  <c r="R132" s="117"/>
      <c r="S132" s="117"/>
      <c r="T132" s="28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</row>
    <row r="133" spans="1:34" ht="21" customHeight="1">
      <c r="A133" s="4"/>
      <c r="B133" s="128"/>
      <c r="C133" s="158" t="s">
        <v>119</v>
      </c>
      <c r="D133" s="106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34"/>
      <c r="Q133" s="134"/>
      <c r="R133" s="134"/>
      <c r="S133" s="130"/>
      <c r="T133" s="27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</row>
    <row r="134" spans="1:34" ht="39" customHeight="1">
      <c r="A134" s="4"/>
      <c r="B134" s="215" t="s">
        <v>21</v>
      </c>
      <c r="C134" s="215" t="s">
        <v>108</v>
      </c>
      <c r="D134" s="216" t="s">
        <v>109</v>
      </c>
      <c r="E134" s="224" t="s">
        <v>110</v>
      </c>
      <c r="F134" s="204" t="s">
        <v>111</v>
      </c>
      <c r="G134" s="205"/>
      <c r="H134" s="206"/>
      <c r="I134" s="204" t="s">
        <v>112</v>
      </c>
      <c r="J134" s="205"/>
      <c r="K134" s="205"/>
      <c r="L134" s="205"/>
      <c r="M134" s="206"/>
      <c r="N134" s="204" t="s">
        <v>113</v>
      </c>
      <c r="O134" s="205"/>
      <c r="P134" s="205"/>
      <c r="Q134" s="205"/>
      <c r="R134" s="205"/>
      <c r="S134" s="206"/>
      <c r="T134" s="27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</row>
    <row r="135" spans="1:34" ht="39" customHeight="1">
      <c r="A135" s="4"/>
      <c r="B135" s="215"/>
      <c r="C135" s="215"/>
      <c r="D135" s="217"/>
      <c r="E135" s="225"/>
      <c r="F135" s="154" t="s">
        <v>1</v>
      </c>
      <c r="G135" s="154" t="s">
        <v>2</v>
      </c>
      <c r="H135" s="154" t="s">
        <v>3</v>
      </c>
      <c r="I135" s="154" t="s">
        <v>4</v>
      </c>
      <c r="J135" s="154" t="s">
        <v>239</v>
      </c>
      <c r="K135" s="154" t="s">
        <v>5</v>
      </c>
      <c r="L135" s="154" t="s">
        <v>6</v>
      </c>
      <c r="M135" s="154" t="s">
        <v>107</v>
      </c>
      <c r="N135" s="154" t="s">
        <v>7</v>
      </c>
      <c r="O135" s="154" t="s">
        <v>8</v>
      </c>
      <c r="P135" s="154" t="s">
        <v>9</v>
      </c>
      <c r="Q135" s="154" t="s">
        <v>240</v>
      </c>
      <c r="R135" s="154" t="s">
        <v>241</v>
      </c>
      <c r="S135" s="154" t="s">
        <v>10</v>
      </c>
      <c r="T135" s="27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</row>
    <row r="136" spans="1:34" ht="39" customHeight="1">
      <c r="A136" s="4"/>
      <c r="B136" s="76"/>
      <c r="C136" s="76" t="s">
        <v>11</v>
      </c>
      <c r="D136" s="77"/>
      <c r="E136" s="183"/>
      <c r="F136" s="183"/>
      <c r="G136" s="183"/>
      <c r="H136" s="183"/>
      <c r="I136" s="183"/>
      <c r="J136" s="183"/>
      <c r="K136" s="183"/>
      <c r="L136" s="183"/>
      <c r="M136" s="183"/>
      <c r="N136" s="183"/>
      <c r="O136" s="183"/>
      <c r="P136" s="183"/>
      <c r="Q136" s="183"/>
      <c r="R136" s="183"/>
      <c r="S136" s="183"/>
      <c r="T136" s="27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</row>
    <row r="137" spans="1:34" ht="39" customHeight="1">
      <c r="A137" s="4"/>
      <c r="B137" s="84" t="s">
        <v>135</v>
      </c>
      <c r="C137" s="169" t="s">
        <v>59</v>
      </c>
      <c r="D137" s="83" t="s">
        <v>83</v>
      </c>
      <c r="E137" s="85">
        <v>22</v>
      </c>
      <c r="F137" s="85">
        <v>0.08</v>
      </c>
      <c r="G137" s="85">
        <v>0.2</v>
      </c>
      <c r="H137" s="85">
        <v>3.8</v>
      </c>
      <c r="I137" s="85">
        <v>0.06</v>
      </c>
      <c r="J137" s="85">
        <v>0.03</v>
      </c>
      <c r="K137" s="85">
        <v>17.5</v>
      </c>
      <c r="L137" s="85">
        <v>0</v>
      </c>
      <c r="M137" s="85">
        <v>0.7</v>
      </c>
      <c r="N137" s="85">
        <v>14</v>
      </c>
      <c r="O137" s="85">
        <v>26</v>
      </c>
      <c r="P137" s="85">
        <v>20</v>
      </c>
      <c r="Q137" s="85">
        <v>0.72</v>
      </c>
      <c r="R137" s="85">
        <v>0</v>
      </c>
      <c r="S137" s="85">
        <v>0.9</v>
      </c>
      <c r="T137" s="38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</row>
    <row r="138" spans="1:34" ht="31.5" customHeight="1">
      <c r="A138" s="4"/>
      <c r="B138" s="82" t="s">
        <v>251</v>
      </c>
      <c r="C138" s="167" t="s">
        <v>164</v>
      </c>
      <c r="D138" s="83" t="s">
        <v>104</v>
      </c>
      <c r="E138" s="85">
        <v>138.7</v>
      </c>
      <c r="F138" s="85">
        <v>9.5</v>
      </c>
      <c r="G138" s="85">
        <v>8.85</v>
      </c>
      <c r="H138" s="85">
        <v>7.16</v>
      </c>
      <c r="I138" s="164">
        <v>0.05</v>
      </c>
      <c r="J138" s="164">
        <v>0.2</v>
      </c>
      <c r="K138" s="85">
        <v>0.38</v>
      </c>
      <c r="L138" s="85">
        <v>0.37</v>
      </c>
      <c r="M138" s="85">
        <v>2.16</v>
      </c>
      <c r="N138" s="85">
        <v>18.99</v>
      </c>
      <c r="O138" s="85">
        <v>66.88</v>
      </c>
      <c r="P138" s="85">
        <v>11.27</v>
      </c>
      <c r="Q138" s="85">
        <v>1.5</v>
      </c>
      <c r="R138" s="85">
        <v>0.01</v>
      </c>
      <c r="S138" s="85">
        <v>0.68</v>
      </c>
      <c r="T138" s="38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</row>
    <row r="139" spans="1:34" ht="27.75" customHeight="1">
      <c r="A139" s="4"/>
      <c r="B139" s="82" t="s">
        <v>215</v>
      </c>
      <c r="C139" s="167" t="s">
        <v>96</v>
      </c>
      <c r="D139" s="83" t="s">
        <v>82</v>
      </c>
      <c r="E139" s="85">
        <v>14.61</v>
      </c>
      <c r="F139" s="85">
        <v>0.18</v>
      </c>
      <c r="G139" s="85">
        <v>1.05</v>
      </c>
      <c r="H139" s="85">
        <v>2</v>
      </c>
      <c r="I139" s="85">
        <v>0</v>
      </c>
      <c r="J139" s="85">
        <v>0.1</v>
      </c>
      <c r="K139" s="85">
        <v>3.52</v>
      </c>
      <c r="L139" s="85">
        <v>0</v>
      </c>
      <c r="M139" s="85">
        <v>0</v>
      </c>
      <c r="N139" s="85">
        <v>3.52</v>
      </c>
      <c r="O139" s="85">
        <v>0</v>
      </c>
      <c r="P139" s="85">
        <v>0.85</v>
      </c>
      <c r="Q139" s="85">
        <v>0.3</v>
      </c>
      <c r="R139" s="85">
        <v>0.01</v>
      </c>
      <c r="S139" s="85">
        <v>0</v>
      </c>
      <c r="T139" s="38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</row>
    <row r="140" spans="1:34" ht="26.25" customHeight="1">
      <c r="A140" s="4"/>
      <c r="B140" s="82" t="s">
        <v>243</v>
      </c>
      <c r="C140" s="167" t="s">
        <v>244</v>
      </c>
      <c r="D140" s="83" t="s">
        <v>85</v>
      </c>
      <c r="E140" s="85">
        <v>176.4</v>
      </c>
      <c r="F140" s="85">
        <v>6.48</v>
      </c>
      <c r="G140" s="85">
        <v>0.72</v>
      </c>
      <c r="H140" s="85">
        <v>36</v>
      </c>
      <c r="I140" s="164">
        <v>0.072</v>
      </c>
      <c r="J140" s="164">
        <v>0.018</v>
      </c>
      <c r="K140" s="85">
        <v>0</v>
      </c>
      <c r="L140" s="85">
        <v>0</v>
      </c>
      <c r="M140" s="85">
        <v>1</v>
      </c>
      <c r="N140" s="85">
        <v>12.6</v>
      </c>
      <c r="O140" s="85">
        <v>43.2</v>
      </c>
      <c r="P140" s="85">
        <v>10.8</v>
      </c>
      <c r="Q140" s="85">
        <v>0.07</v>
      </c>
      <c r="R140" s="85">
        <v>0</v>
      </c>
      <c r="S140" s="85">
        <v>1.08</v>
      </c>
      <c r="T140" s="38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</row>
    <row r="141" spans="1:34" ht="27.75" customHeight="1">
      <c r="A141" s="4"/>
      <c r="B141" s="82" t="s">
        <v>165</v>
      </c>
      <c r="C141" s="167" t="s">
        <v>41</v>
      </c>
      <c r="D141" s="83" t="s">
        <v>74</v>
      </c>
      <c r="E141" s="11">
        <v>100.6</v>
      </c>
      <c r="F141" s="11">
        <v>3.17</v>
      </c>
      <c r="G141" s="11">
        <v>2.67</v>
      </c>
      <c r="H141" s="11">
        <v>15.95</v>
      </c>
      <c r="I141" s="11">
        <v>0.04</v>
      </c>
      <c r="J141" s="11">
        <v>0.02</v>
      </c>
      <c r="K141" s="11">
        <v>1.3</v>
      </c>
      <c r="L141" s="85">
        <v>0</v>
      </c>
      <c r="M141" s="11">
        <v>0</v>
      </c>
      <c r="N141" s="11">
        <v>125.78</v>
      </c>
      <c r="O141" s="11">
        <v>90</v>
      </c>
      <c r="P141" s="11">
        <v>14</v>
      </c>
      <c r="Q141" s="11">
        <v>0</v>
      </c>
      <c r="R141" s="11">
        <v>0.01</v>
      </c>
      <c r="S141" s="11">
        <v>0.13</v>
      </c>
      <c r="T141" s="38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</row>
    <row r="142" spans="1:34" ht="27.75" customHeight="1">
      <c r="A142" s="4"/>
      <c r="B142" s="82" t="s">
        <v>125</v>
      </c>
      <c r="C142" s="167" t="s">
        <v>38</v>
      </c>
      <c r="D142" s="83" t="s">
        <v>82</v>
      </c>
      <c r="E142" s="85">
        <v>71</v>
      </c>
      <c r="F142" s="85">
        <v>1.37</v>
      </c>
      <c r="G142" s="85">
        <v>0.3</v>
      </c>
      <c r="H142" s="85">
        <v>14.49</v>
      </c>
      <c r="I142" s="91">
        <v>0.048</v>
      </c>
      <c r="J142" s="91">
        <v>0.018</v>
      </c>
      <c r="K142" s="85">
        <v>0</v>
      </c>
      <c r="L142" s="85">
        <v>0</v>
      </c>
      <c r="M142" s="85">
        <v>0</v>
      </c>
      <c r="N142" s="85">
        <v>6.9</v>
      </c>
      <c r="O142" s="85">
        <v>26.1</v>
      </c>
      <c r="P142" s="85">
        <v>2.9</v>
      </c>
      <c r="Q142" s="85">
        <v>0.55</v>
      </c>
      <c r="R142" s="85">
        <v>0</v>
      </c>
      <c r="S142" s="85">
        <v>0.6</v>
      </c>
      <c r="T142" s="38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</row>
    <row r="143" spans="1:34" ht="27.75" customHeight="1">
      <c r="A143" s="4"/>
      <c r="B143" s="82" t="s">
        <v>125</v>
      </c>
      <c r="C143" s="167" t="s">
        <v>13</v>
      </c>
      <c r="D143" s="86" t="s">
        <v>82</v>
      </c>
      <c r="E143" s="85">
        <v>52</v>
      </c>
      <c r="F143" s="85">
        <v>0.98</v>
      </c>
      <c r="G143" s="85">
        <v>0.36</v>
      </c>
      <c r="H143" s="85">
        <v>10.02</v>
      </c>
      <c r="I143" s="91">
        <v>0.054</v>
      </c>
      <c r="J143" s="91">
        <v>0.018</v>
      </c>
      <c r="K143" s="85">
        <v>0</v>
      </c>
      <c r="L143" s="85">
        <v>0</v>
      </c>
      <c r="M143" s="85">
        <v>0.27</v>
      </c>
      <c r="N143" s="85">
        <v>10.5</v>
      </c>
      <c r="O143" s="85">
        <v>47.4</v>
      </c>
      <c r="P143" s="85">
        <v>5.1</v>
      </c>
      <c r="Q143" s="85">
        <v>0.36</v>
      </c>
      <c r="R143" s="85">
        <v>0</v>
      </c>
      <c r="S143" s="85">
        <v>1.17</v>
      </c>
      <c r="T143" s="38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</row>
    <row r="144" spans="1:34" ht="27.75" customHeight="1">
      <c r="A144" s="4"/>
      <c r="B144" s="82"/>
      <c r="C144" s="87" t="s">
        <v>20</v>
      </c>
      <c r="D144" s="83"/>
      <c r="E144" s="89">
        <f>SUM(E137:E143)</f>
        <v>575.3100000000001</v>
      </c>
      <c r="F144" s="89">
        <f aca="true" t="shared" si="16" ref="F144:S144">SUM(F137:F143)</f>
        <v>21.760000000000005</v>
      </c>
      <c r="G144" s="89">
        <f t="shared" si="16"/>
        <v>14.15</v>
      </c>
      <c r="H144" s="89">
        <f t="shared" si="16"/>
        <v>89.41999999999999</v>
      </c>
      <c r="I144" s="89">
        <f t="shared" si="16"/>
        <v>0.324</v>
      </c>
      <c r="J144" s="89">
        <f t="shared" si="16"/>
        <v>0.4040000000000001</v>
      </c>
      <c r="K144" s="89">
        <f t="shared" si="16"/>
        <v>22.7</v>
      </c>
      <c r="L144" s="89">
        <f t="shared" si="16"/>
        <v>0.37</v>
      </c>
      <c r="M144" s="89">
        <f t="shared" si="16"/>
        <v>4.130000000000001</v>
      </c>
      <c r="N144" s="89">
        <f t="shared" si="16"/>
        <v>192.29</v>
      </c>
      <c r="O144" s="89">
        <f t="shared" si="16"/>
        <v>299.58</v>
      </c>
      <c r="P144" s="89">
        <f t="shared" si="16"/>
        <v>64.92</v>
      </c>
      <c r="Q144" s="89">
        <f t="shared" si="16"/>
        <v>3.4999999999999996</v>
      </c>
      <c r="R144" s="89">
        <f t="shared" si="16"/>
        <v>0.03</v>
      </c>
      <c r="S144" s="89">
        <f t="shared" si="16"/>
        <v>4.5600000000000005</v>
      </c>
      <c r="T144" s="39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</row>
    <row r="145" spans="1:34" ht="39" customHeight="1">
      <c r="A145" s="4"/>
      <c r="B145" s="84"/>
      <c r="C145" s="90" t="s">
        <v>12</v>
      </c>
      <c r="D145" s="83"/>
      <c r="E145" s="82"/>
      <c r="F145" s="82"/>
      <c r="G145" s="82"/>
      <c r="H145" s="82"/>
      <c r="I145" s="82"/>
      <c r="J145" s="82"/>
      <c r="K145" s="82"/>
      <c r="L145" s="82"/>
      <c r="M145" s="82"/>
      <c r="N145" s="82" t="s">
        <v>14</v>
      </c>
      <c r="O145" s="82"/>
      <c r="P145" s="82"/>
      <c r="Q145" s="82"/>
      <c r="R145" s="82"/>
      <c r="S145" s="82"/>
      <c r="T145" s="42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</row>
    <row r="146" spans="1:34" ht="33" customHeight="1">
      <c r="A146" s="4"/>
      <c r="B146" s="82" t="s">
        <v>256</v>
      </c>
      <c r="C146" s="167" t="s">
        <v>271</v>
      </c>
      <c r="D146" s="83" t="s">
        <v>83</v>
      </c>
      <c r="E146" s="11">
        <v>109</v>
      </c>
      <c r="F146" s="11">
        <v>5.5</v>
      </c>
      <c r="G146" s="11">
        <v>6.5</v>
      </c>
      <c r="H146" s="11">
        <v>66.5</v>
      </c>
      <c r="I146" s="11">
        <v>0.01</v>
      </c>
      <c r="J146" s="11">
        <v>0.4</v>
      </c>
      <c r="K146" s="11">
        <v>0.5</v>
      </c>
      <c r="L146" s="11">
        <v>0.53</v>
      </c>
      <c r="M146" s="11">
        <v>0</v>
      </c>
      <c r="N146" s="11">
        <v>73</v>
      </c>
      <c r="O146" s="11">
        <v>127.7</v>
      </c>
      <c r="P146" s="11">
        <v>31.9</v>
      </c>
      <c r="Q146" s="11">
        <v>1.3</v>
      </c>
      <c r="R146" s="11">
        <v>0.01</v>
      </c>
      <c r="S146" s="11">
        <v>0.63</v>
      </c>
      <c r="T146" s="38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</row>
    <row r="147" spans="1:34" ht="30" customHeight="1">
      <c r="A147" s="4"/>
      <c r="B147" s="82" t="s">
        <v>167</v>
      </c>
      <c r="C147" s="168" t="s">
        <v>94</v>
      </c>
      <c r="D147" s="83" t="s">
        <v>89</v>
      </c>
      <c r="E147" s="85">
        <v>119.25</v>
      </c>
      <c r="F147" s="85">
        <v>2.26</v>
      </c>
      <c r="G147" s="85">
        <v>6.09</v>
      </c>
      <c r="H147" s="85">
        <v>12.43</v>
      </c>
      <c r="I147" s="85">
        <v>0.147</v>
      </c>
      <c r="J147" s="85">
        <v>0</v>
      </c>
      <c r="K147" s="85">
        <v>8.425</v>
      </c>
      <c r="L147" s="85">
        <v>0.06</v>
      </c>
      <c r="M147" s="85">
        <v>2.35</v>
      </c>
      <c r="N147" s="85">
        <v>39.15</v>
      </c>
      <c r="O147" s="85">
        <v>62.725</v>
      </c>
      <c r="P147" s="85">
        <v>25.175</v>
      </c>
      <c r="Q147" s="85">
        <v>0.8</v>
      </c>
      <c r="R147" s="85">
        <v>0</v>
      </c>
      <c r="S147" s="85">
        <v>0</v>
      </c>
      <c r="T147" s="38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</row>
    <row r="148" spans="1:34" ht="27.75" customHeight="1">
      <c r="A148" s="4"/>
      <c r="B148" s="82" t="s">
        <v>168</v>
      </c>
      <c r="C148" s="176" t="s">
        <v>76</v>
      </c>
      <c r="D148" s="83" t="s">
        <v>74</v>
      </c>
      <c r="E148" s="11">
        <v>437.71</v>
      </c>
      <c r="F148" s="11">
        <v>23.7</v>
      </c>
      <c r="G148" s="11">
        <v>33.71</v>
      </c>
      <c r="H148" s="11">
        <v>18.948</v>
      </c>
      <c r="I148" s="11">
        <v>0.422</v>
      </c>
      <c r="J148" s="11">
        <v>0.22</v>
      </c>
      <c r="K148" s="11">
        <v>7.725</v>
      </c>
      <c r="L148" s="11">
        <v>0</v>
      </c>
      <c r="M148" s="11">
        <v>0.353</v>
      </c>
      <c r="N148" s="11">
        <v>32.788</v>
      </c>
      <c r="O148" s="11">
        <v>205.965</v>
      </c>
      <c r="P148" s="11">
        <v>28.98</v>
      </c>
      <c r="Q148" s="11">
        <v>2.5</v>
      </c>
      <c r="R148" s="11">
        <v>0.02</v>
      </c>
      <c r="S148" s="11">
        <v>1.45</v>
      </c>
      <c r="T148" s="38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</row>
    <row r="149" spans="1:34" ht="30" customHeight="1">
      <c r="A149" s="4"/>
      <c r="B149" s="82" t="s">
        <v>169</v>
      </c>
      <c r="C149" s="167" t="s">
        <v>72</v>
      </c>
      <c r="D149" s="83" t="s">
        <v>74</v>
      </c>
      <c r="E149" s="85">
        <v>114.8</v>
      </c>
      <c r="F149" s="85">
        <v>0.78</v>
      </c>
      <c r="G149" s="85">
        <v>0.046</v>
      </c>
      <c r="H149" s="85">
        <v>27.63</v>
      </c>
      <c r="I149" s="85">
        <v>0.016</v>
      </c>
      <c r="J149" s="85">
        <v>0.09</v>
      </c>
      <c r="K149" s="85">
        <v>0.6</v>
      </c>
      <c r="L149" s="85">
        <v>0</v>
      </c>
      <c r="M149" s="85">
        <v>0.82</v>
      </c>
      <c r="N149" s="85">
        <v>32.32</v>
      </c>
      <c r="O149" s="85">
        <v>21.9</v>
      </c>
      <c r="P149" s="85">
        <v>17.56</v>
      </c>
      <c r="Q149" s="85">
        <v>0.08</v>
      </c>
      <c r="R149" s="85">
        <v>0.01</v>
      </c>
      <c r="S149" s="85">
        <v>0.48</v>
      </c>
      <c r="T149" s="38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</row>
    <row r="150" spans="1:34" ht="30" customHeight="1">
      <c r="A150" s="4"/>
      <c r="B150" s="82" t="s">
        <v>125</v>
      </c>
      <c r="C150" s="167" t="s">
        <v>38</v>
      </c>
      <c r="D150" s="83" t="s">
        <v>134</v>
      </c>
      <c r="E150" s="85">
        <v>142</v>
      </c>
      <c r="F150" s="85">
        <v>4.56</v>
      </c>
      <c r="G150" s="85">
        <v>0.48</v>
      </c>
      <c r="H150" s="85">
        <v>29.52</v>
      </c>
      <c r="I150" s="91">
        <v>0.066</v>
      </c>
      <c r="J150" s="91">
        <v>0.036</v>
      </c>
      <c r="K150" s="85">
        <v>0</v>
      </c>
      <c r="L150" s="85">
        <v>0</v>
      </c>
      <c r="M150" s="85">
        <v>0</v>
      </c>
      <c r="N150" s="85">
        <v>12</v>
      </c>
      <c r="O150" s="85">
        <v>39</v>
      </c>
      <c r="P150" s="85">
        <v>4.9</v>
      </c>
      <c r="Q150" s="85">
        <v>1.1</v>
      </c>
      <c r="R150" s="85">
        <v>0</v>
      </c>
      <c r="S150" s="85">
        <v>0.66</v>
      </c>
      <c r="T150" s="38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</row>
    <row r="151" spans="1:34" ht="28.5" customHeight="1">
      <c r="A151" s="4"/>
      <c r="B151" s="82" t="s">
        <v>125</v>
      </c>
      <c r="C151" s="170" t="s">
        <v>13</v>
      </c>
      <c r="D151" s="86" t="s">
        <v>82</v>
      </c>
      <c r="E151" s="85">
        <v>52</v>
      </c>
      <c r="F151" s="85">
        <v>0.98</v>
      </c>
      <c r="G151" s="85">
        <v>0.36</v>
      </c>
      <c r="H151" s="85">
        <v>10.02</v>
      </c>
      <c r="I151" s="91">
        <v>0.054</v>
      </c>
      <c r="J151" s="91">
        <v>0.018</v>
      </c>
      <c r="K151" s="85">
        <v>0</v>
      </c>
      <c r="L151" s="85">
        <v>0</v>
      </c>
      <c r="M151" s="85">
        <v>0.27</v>
      </c>
      <c r="N151" s="85">
        <v>10.5</v>
      </c>
      <c r="O151" s="85">
        <v>47.4</v>
      </c>
      <c r="P151" s="85">
        <v>5.1</v>
      </c>
      <c r="Q151" s="85">
        <v>0.36</v>
      </c>
      <c r="R151" s="85">
        <v>0</v>
      </c>
      <c r="S151" s="85">
        <v>1.17</v>
      </c>
      <c r="T151" s="38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</row>
    <row r="152" spans="1:34" ht="27.75" customHeight="1">
      <c r="A152" s="4"/>
      <c r="B152" s="122"/>
      <c r="C152" s="87" t="s">
        <v>18</v>
      </c>
      <c r="D152" s="88"/>
      <c r="E152" s="89">
        <f>SUM(E146:E151)</f>
        <v>974.76</v>
      </c>
      <c r="F152" s="89">
        <f aca="true" t="shared" si="17" ref="F152:S152">SUM(F146:F151)</f>
        <v>37.78</v>
      </c>
      <c r="G152" s="89">
        <f t="shared" si="17"/>
        <v>47.18599999999999</v>
      </c>
      <c r="H152" s="89">
        <f t="shared" si="17"/>
        <v>165.04800000000003</v>
      </c>
      <c r="I152" s="89">
        <f t="shared" si="17"/>
        <v>0.7150000000000001</v>
      </c>
      <c r="J152" s="89">
        <f t="shared" si="17"/>
        <v>0.764</v>
      </c>
      <c r="K152" s="89">
        <f t="shared" si="17"/>
        <v>17.25</v>
      </c>
      <c r="L152" s="89">
        <f t="shared" si="17"/>
        <v>0.5900000000000001</v>
      </c>
      <c r="M152" s="89">
        <f t="shared" si="17"/>
        <v>3.793</v>
      </c>
      <c r="N152" s="89">
        <f t="shared" si="17"/>
        <v>199.75799999999998</v>
      </c>
      <c r="O152" s="89">
        <f t="shared" si="17"/>
        <v>504.68999999999994</v>
      </c>
      <c r="P152" s="89">
        <f t="shared" si="17"/>
        <v>113.61500000000001</v>
      </c>
      <c r="Q152" s="89">
        <f t="shared" si="17"/>
        <v>6.14</v>
      </c>
      <c r="R152" s="89">
        <f t="shared" si="17"/>
        <v>0.04</v>
      </c>
      <c r="S152" s="89">
        <f t="shared" si="17"/>
        <v>4.390000000000001</v>
      </c>
      <c r="T152" s="39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</row>
    <row r="153" spans="1:34" ht="39" customHeight="1">
      <c r="A153" s="4"/>
      <c r="B153" s="114"/>
      <c r="C153" s="90" t="s">
        <v>16</v>
      </c>
      <c r="D153" s="8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3"/>
      <c r="T153" s="45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</row>
    <row r="154" spans="1:34" ht="39" customHeight="1">
      <c r="A154" s="4"/>
      <c r="B154" s="84" t="s">
        <v>170</v>
      </c>
      <c r="C154" s="168" t="s">
        <v>77</v>
      </c>
      <c r="D154" s="83" t="s">
        <v>83</v>
      </c>
      <c r="E154" s="82">
        <v>12</v>
      </c>
      <c r="F154" s="82">
        <v>0.07</v>
      </c>
      <c r="G154" s="82">
        <v>0.1</v>
      </c>
      <c r="H154" s="82">
        <v>1.9</v>
      </c>
      <c r="I154" s="85">
        <v>0.004</v>
      </c>
      <c r="J154" s="85">
        <v>0.02</v>
      </c>
      <c r="K154" s="85">
        <v>1.9</v>
      </c>
      <c r="L154" s="85">
        <v>0</v>
      </c>
      <c r="M154" s="85">
        <v>1</v>
      </c>
      <c r="N154" s="85">
        <v>17</v>
      </c>
      <c r="O154" s="85">
        <v>30</v>
      </c>
      <c r="P154" s="85">
        <v>14</v>
      </c>
      <c r="Q154" s="85">
        <v>0.22</v>
      </c>
      <c r="R154" s="85">
        <v>0.03</v>
      </c>
      <c r="S154" s="85">
        <v>0.5</v>
      </c>
      <c r="T154" s="38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</row>
    <row r="155" spans="1:34" ht="39" customHeight="1">
      <c r="A155" s="4"/>
      <c r="B155" s="84" t="s">
        <v>171</v>
      </c>
      <c r="C155" s="167" t="s">
        <v>63</v>
      </c>
      <c r="D155" s="83" t="s">
        <v>74</v>
      </c>
      <c r="E155" s="85">
        <v>462.85</v>
      </c>
      <c r="F155" s="85">
        <v>11.05</v>
      </c>
      <c r="G155" s="85">
        <v>5.6</v>
      </c>
      <c r="H155" s="85">
        <v>3.63</v>
      </c>
      <c r="I155" s="85">
        <v>0.08</v>
      </c>
      <c r="J155" s="85">
        <v>0.18</v>
      </c>
      <c r="K155" s="85">
        <v>0.28</v>
      </c>
      <c r="L155" s="85">
        <v>0.0384</v>
      </c>
      <c r="M155" s="85">
        <v>0.7</v>
      </c>
      <c r="N155" s="85">
        <v>127.43</v>
      </c>
      <c r="O155" s="85">
        <v>327.43</v>
      </c>
      <c r="P155" s="85">
        <v>16.77</v>
      </c>
      <c r="Q155" s="85">
        <v>1.5</v>
      </c>
      <c r="R155" s="85">
        <v>0</v>
      </c>
      <c r="S155" s="85">
        <v>0.71</v>
      </c>
      <c r="T155" s="38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</row>
    <row r="156" spans="1:34" ht="39" customHeight="1">
      <c r="A156" s="4"/>
      <c r="B156" s="82" t="s">
        <v>258</v>
      </c>
      <c r="C156" s="167" t="s">
        <v>269</v>
      </c>
      <c r="D156" s="83" t="s">
        <v>74</v>
      </c>
      <c r="E156" s="85">
        <v>88.95</v>
      </c>
      <c r="F156" s="85">
        <v>0.141</v>
      </c>
      <c r="G156" s="85">
        <v>0.035</v>
      </c>
      <c r="H156" s="85">
        <v>21.83</v>
      </c>
      <c r="I156" s="85">
        <v>0.009</v>
      </c>
      <c r="J156" s="85">
        <v>0</v>
      </c>
      <c r="K156" s="85">
        <v>4.75</v>
      </c>
      <c r="L156" s="85">
        <v>0</v>
      </c>
      <c r="M156" s="85">
        <v>0.5</v>
      </c>
      <c r="N156" s="85">
        <v>6.51</v>
      </c>
      <c r="O156" s="85">
        <v>5.28</v>
      </c>
      <c r="P156" s="85">
        <v>4.58</v>
      </c>
      <c r="Q156" s="85">
        <v>0.47</v>
      </c>
      <c r="R156" s="85">
        <v>0</v>
      </c>
      <c r="S156" s="85">
        <v>0.088</v>
      </c>
      <c r="T156" s="38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</row>
    <row r="157" spans="1:34" ht="22.5" customHeight="1">
      <c r="A157" s="4"/>
      <c r="B157" s="82" t="s">
        <v>125</v>
      </c>
      <c r="C157" s="167" t="s">
        <v>163</v>
      </c>
      <c r="D157" s="86" t="s">
        <v>74</v>
      </c>
      <c r="E157" s="85">
        <v>52</v>
      </c>
      <c r="F157" s="85">
        <v>0.01</v>
      </c>
      <c r="G157" s="85">
        <v>0.02</v>
      </c>
      <c r="H157" s="85">
        <v>2.1</v>
      </c>
      <c r="I157" s="91">
        <v>0.002</v>
      </c>
      <c r="J157" s="164">
        <v>0.14</v>
      </c>
      <c r="K157" s="85">
        <v>4</v>
      </c>
      <c r="L157" s="85">
        <v>0</v>
      </c>
      <c r="M157" s="85">
        <v>0.53</v>
      </c>
      <c r="N157" s="11">
        <v>0</v>
      </c>
      <c r="O157" s="85">
        <v>14</v>
      </c>
      <c r="P157" s="85">
        <v>2</v>
      </c>
      <c r="Q157" s="85">
        <v>0</v>
      </c>
      <c r="R157" s="85">
        <v>0</v>
      </c>
      <c r="S157" s="85">
        <v>0</v>
      </c>
      <c r="T157" s="38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</row>
    <row r="158" spans="1:34" ht="20.25" customHeight="1">
      <c r="A158" s="4"/>
      <c r="B158" s="82" t="s">
        <v>125</v>
      </c>
      <c r="C158" s="167" t="s">
        <v>38</v>
      </c>
      <c r="D158" s="83" t="s">
        <v>82</v>
      </c>
      <c r="E158" s="85">
        <v>71</v>
      </c>
      <c r="F158" s="85">
        <v>1.37</v>
      </c>
      <c r="G158" s="85">
        <v>0.3</v>
      </c>
      <c r="H158" s="85">
        <v>14.49</v>
      </c>
      <c r="I158" s="91">
        <v>0.048</v>
      </c>
      <c r="J158" s="91">
        <v>0.018</v>
      </c>
      <c r="K158" s="85">
        <v>0</v>
      </c>
      <c r="L158" s="85">
        <v>0</v>
      </c>
      <c r="M158" s="85">
        <v>0</v>
      </c>
      <c r="N158" s="85">
        <v>6.9</v>
      </c>
      <c r="O158" s="85">
        <v>26.1</v>
      </c>
      <c r="P158" s="85">
        <v>2.9</v>
      </c>
      <c r="Q158" s="85">
        <v>0.55</v>
      </c>
      <c r="R158" s="85">
        <v>0</v>
      </c>
      <c r="S158" s="85">
        <v>0.3</v>
      </c>
      <c r="T158" s="38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</row>
    <row r="159" spans="1:34" ht="26.25" customHeight="1">
      <c r="A159" s="4"/>
      <c r="B159" s="82" t="s">
        <v>125</v>
      </c>
      <c r="C159" s="167" t="s">
        <v>13</v>
      </c>
      <c r="D159" s="86" t="s">
        <v>82</v>
      </c>
      <c r="E159" s="85">
        <v>52</v>
      </c>
      <c r="F159" s="85">
        <v>0.98</v>
      </c>
      <c r="G159" s="85">
        <v>0.36</v>
      </c>
      <c r="H159" s="85">
        <v>10.02</v>
      </c>
      <c r="I159" s="91">
        <v>0.054</v>
      </c>
      <c r="J159" s="91">
        <v>0.018</v>
      </c>
      <c r="K159" s="85">
        <v>0</v>
      </c>
      <c r="L159" s="85">
        <v>0</v>
      </c>
      <c r="M159" s="85">
        <v>0.27</v>
      </c>
      <c r="N159" s="85">
        <v>10.5</v>
      </c>
      <c r="O159" s="85">
        <v>47.4</v>
      </c>
      <c r="P159" s="85">
        <v>5.1</v>
      </c>
      <c r="Q159" s="85">
        <v>0.36</v>
      </c>
      <c r="R159" s="85">
        <v>0</v>
      </c>
      <c r="S159" s="85">
        <v>1.17</v>
      </c>
      <c r="T159" s="38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</row>
    <row r="160" spans="1:34" ht="26.25" customHeight="1">
      <c r="A160" s="4"/>
      <c r="B160" s="82"/>
      <c r="C160" s="87" t="s">
        <v>19</v>
      </c>
      <c r="D160" s="88"/>
      <c r="E160" s="89">
        <f>SUM(E154:E159)</f>
        <v>738.8000000000001</v>
      </c>
      <c r="F160" s="89">
        <f aca="true" t="shared" si="18" ref="F160:S160">SUM(F154:F159)</f>
        <v>13.621000000000002</v>
      </c>
      <c r="G160" s="89">
        <f t="shared" si="18"/>
        <v>6.414999999999999</v>
      </c>
      <c r="H160" s="89">
        <f t="shared" si="18"/>
        <v>53.97</v>
      </c>
      <c r="I160" s="89">
        <f t="shared" si="18"/>
        <v>0.197</v>
      </c>
      <c r="J160" s="89">
        <f t="shared" si="18"/>
        <v>0.376</v>
      </c>
      <c r="K160" s="89">
        <f t="shared" si="18"/>
        <v>10.93</v>
      </c>
      <c r="L160" s="89">
        <f t="shared" si="18"/>
        <v>0.0384</v>
      </c>
      <c r="M160" s="89">
        <f t="shared" si="18"/>
        <v>3.0000000000000004</v>
      </c>
      <c r="N160" s="89">
        <f t="shared" si="18"/>
        <v>168.34</v>
      </c>
      <c r="O160" s="89">
        <f t="shared" si="18"/>
        <v>450.21</v>
      </c>
      <c r="P160" s="89">
        <f t="shared" si="18"/>
        <v>45.35</v>
      </c>
      <c r="Q160" s="89">
        <f t="shared" si="18"/>
        <v>3.1</v>
      </c>
      <c r="R160" s="89">
        <f t="shared" si="18"/>
        <v>0.03</v>
      </c>
      <c r="S160" s="89">
        <f t="shared" si="18"/>
        <v>2.768</v>
      </c>
      <c r="T160" s="39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</row>
    <row r="161" spans="1:34" ht="39" customHeight="1">
      <c r="A161" s="4"/>
      <c r="B161" s="84"/>
      <c r="C161" s="92" t="s">
        <v>25</v>
      </c>
      <c r="D161" s="88"/>
      <c r="E161" s="89">
        <f>E144+E152+E160</f>
        <v>2288.8700000000003</v>
      </c>
      <c r="F161" s="89">
        <f aca="true" t="shared" si="19" ref="F161:S161">F144+F152+F160</f>
        <v>73.161</v>
      </c>
      <c r="G161" s="89">
        <f t="shared" si="19"/>
        <v>67.75099999999999</v>
      </c>
      <c r="H161" s="89">
        <f t="shared" si="19"/>
        <v>308.438</v>
      </c>
      <c r="I161" s="89">
        <f t="shared" si="19"/>
        <v>1.2360000000000002</v>
      </c>
      <c r="J161" s="89">
        <f t="shared" si="19"/>
        <v>1.544</v>
      </c>
      <c r="K161" s="89">
        <f t="shared" si="19"/>
        <v>50.88</v>
      </c>
      <c r="L161" s="89">
        <f t="shared" si="19"/>
        <v>0.9984000000000001</v>
      </c>
      <c r="M161" s="89">
        <f t="shared" si="19"/>
        <v>10.923000000000002</v>
      </c>
      <c r="N161" s="89">
        <f t="shared" si="19"/>
        <v>560.388</v>
      </c>
      <c r="O161" s="89">
        <f t="shared" si="19"/>
        <v>1254.48</v>
      </c>
      <c r="P161" s="89">
        <f t="shared" si="19"/>
        <v>223.88500000000002</v>
      </c>
      <c r="Q161" s="89">
        <f t="shared" si="19"/>
        <v>12.739999999999998</v>
      </c>
      <c r="R161" s="89">
        <f t="shared" si="19"/>
        <v>0.1</v>
      </c>
      <c r="S161" s="89">
        <f t="shared" si="19"/>
        <v>11.718</v>
      </c>
      <c r="T161" s="39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</row>
    <row r="162" spans="1:34" ht="27" customHeight="1">
      <c r="A162" s="4"/>
      <c r="B162" s="159"/>
      <c r="C162" s="75" t="s">
        <v>186</v>
      </c>
      <c r="D162" s="106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  <c r="O162" s="117"/>
      <c r="P162" s="117"/>
      <c r="Q162" s="117"/>
      <c r="R162" s="117"/>
      <c r="S162" s="117"/>
      <c r="T162" s="28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</row>
    <row r="163" spans="1:34" ht="36" customHeight="1">
      <c r="A163" s="4"/>
      <c r="B163" s="128"/>
      <c r="C163" s="158" t="s">
        <v>119</v>
      </c>
      <c r="D163" s="106"/>
      <c r="E163" s="117"/>
      <c r="F163" s="117"/>
      <c r="G163" s="117"/>
      <c r="H163" s="117"/>
      <c r="I163" s="117"/>
      <c r="J163" s="117"/>
      <c r="K163" s="117"/>
      <c r="L163" s="117"/>
      <c r="M163" s="117"/>
      <c r="N163" s="117"/>
      <c r="O163" s="117"/>
      <c r="P163" s="134"/>
      <c r="Q163" s="134"/>
      <c r="R163" s="134"/>
      <c r="S163" s="130"/>
      <c r="T163" s="27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</row>
    <row r="164" spans="1:34" ht="25.5" customHeight="1">
      <c r="A164" s="4"/>
      <c r="B164" s="215" t="s">
        <v>21</v>
      </c>
      <c r="C164" s="215" t="s">
        <v>108</v>
      </c>
      <c r="D164" s="216" t="s">
        <v>109</v>
      </c>
      <c r="E164" s="224" t="s">
        <v>110</v>
      </c>
      <c r="F164" s="204" t="s">
        <v>111</v>
      </c>
      <c r="G164" s="205"/>
      <c r="H164" s="206"/>
      <c r="I164" s="204" t="s">
        <v>112</v>
      </c>
      <c r="J164" s="205"/>
      <c r="K164" s="205"/>
      <c r="L164" s="205"/>
      <c r="M164" s="206"/>
      <c r="N164" s="204" t="s">
        <v>113</v>
      </c>
      <c r="O164" s="205"/>
      <c r="P164" s="205"/>
      <c r="Q164" s="205"/>
      <c r="R164" s="205"/>
      <c r="S164" s="206"/>
      <c r="T164" s="27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</row>
    <row r="165" spans="1:34" ht="35.25" customHeight="1">
      <c r="A165" s="4"/>
      <c r="B165" s="215"/>
      <c r="C165" s="215"/>
      <c r="D165" s="217"/>
      <c r="E165" s="225"/>
      <c r="F165" s="154" t="s">
        <v>1</v>
      </c>
      <c r="G165" s="154" t="s">
        <v>2</v>
      </c>
      <c r="H165" s="154" t="s">
        <v>3</v>
      </c>
      <c r="I165" s="154" t="s">
        <v>4</v>
      </c>
      <c r="J165" s="154" t="s">
        <v>239</v>
      </c>
      <c r="K165" s="154" t="s">
        <v>5</v>
      </c>
      <c r="L165" s="154" t="s">
        <v>6</v>
      </c>
      <c r="M165" s="154" t="s">
        <v>107</v>
      </c>
      <c r="N165" s="154" t="s">
        <v>7</v>
      </c>
      <c r="O165" s="154" t="s">
        <v>8</v>
      </c>
      <c r="P165" s="154" t="s">
        <v>9</v>
      </c>
      <c r="Q165" s="154" t="s">
        <v>240</v>
      </c>
      <c r="R165" s="154" t="s">
        <v>241</v>
      </c>
      <c r="S165" s="154" t="s">
        <v>10</v>
      </c>
      <c r="T165" s="27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</row>
    <row r="166" spans="1:34" ht="40.5" customHeight="1">
      <c r="A166" s="4"/>
      <c r="B166" s="125"/>
      <c r="C166" s="119" t="s">
        <v>11</v>
      </c>
      <c r="D166" s="131"/>
      <c r="E166" s="187"/>
      <c r="F166" s="187"/>
      <c r="G166" s="187"/>
      <c r="H166" s="187"/>
      <c r="I166" s="187"/>
      <c r="J166" s="187"/>
      <c r="K166" s="187"/>
      <c r="L166" s="187"/>
      <c r="M166" s="187"/>
      <c r="N166" s="187"/>
      <c r="O166" s="187"/>
      <c r="P166" s="187"/>
      <c r="Q166" s="187"/>
      <c r="R166" s="187"/>
      <c r="S166" s="187"/>
      <c r="T166" s="29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</row>
    <row r="167" spans="1:34" ht="29.25" customHeight="1">
      <c r="A167" s="4"/>
      <c r="B167" s="82" t="s">
        <v>125</v>
      </c>
      <c r="C167" s="167" t="s">
        <v>52</v>
      </c>
      <c r="D167" s="86" t="s">
        <v>82</v>
      </c>
      <c r="E167" s="85">
        <v>78.6</v>
      </c>
      <c r="F167" s="85">
        <v>1.25</v>
      </c>
      <c r="G167" s="85">
        <v>0.87</v>
      </c>
      <c r="H167" s="85">
        <v>15.42</v>
      </c>
      <c r="I167" s="85">
        <v>0.015</v>
      </c>
      <c r="J167" s="85">
        <v>0.01</v>
      </c>
      <c r="K167" s="85">
        <v>0</v>
      </c>
      <c r="L167" s="85">
        <v>0</v>
      </c>
      <c r="M167" s="85">
        <v>0.51</v>
      </c>
      <c r="N167" s="85">
        <v>5.7</v>
      </c>
      <c r="O167" s="85">
        <v>19.5</v>
      </c>
      <c r="P167" s="85">
        <v>3.9</v>
      </c>
      <c r="Q167" s="85">
        <v>0</v>
      </c>
      <c r="R167" s="85">
        <v>0</v>
      </c>
      <c r="S167" s="85">
        <v>0.36</v>
      </c>
      <c r="T167" s="30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</row>
    <row r="168" spans="1:34" ht="30" customHeight="1">
      <c r="A168" s="4"/>
      <c r="B168" s="84" t="s">
        <v>172</v>
      </c>
      <c r="C168" s="167" t="s">
        <v>62</v>
      </c>
      <c r="D168" s="83" t="s">
        <v>115</v>
      </c>
      <c r="E168" s="11">
        <v>68.7</v>
      </c>
      <c r="F168" s="11">
        <v>5.27</v>
      </c>
      <c r="G168" s="11">
        <v>5.32</v>
      </c>
      <c r="H168" s="11">
        <v>0</v>
      </c>
      <c r="I168" s="11">
        <v>0.005</v>
      </c>
      <c r="J168" s="11">
        <v>0.06</v>
      </c>
      <c r="K168" s="11">
        <v>0.15</v>
      </c>
      <c r="L168" s="11">
        <v>0.042</v>
      </c>
      <c r="M168" s="11">
        <v>0.11</v>
      </c>
      <c r="N168" s="11">
        <v>200</v>
      </c>
      <c r="O168" s="11">
        <v>120</v>
      </c>
      <c r="P168" s="11">
        <v>11</v>
      </c>
      <c r="Q168" s="11">
        <v>0.1</v>
      </c>
      <c r="R168" s="11">
        <v>0</v>
      </c>
      <c r="S168" s="11">
        <v>0.15</v>
      </c>
      <c r="T168" s="30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</row>
    <row r="169" spans="1:34" ht="31.5" customHeight="1">
      <c r="A169" s="4"/>
      <c r="B169" s="82" t="s">
        <v>173</v>
      </c>
      <c r="C169" s="167" t="s">
        <v>61</v>
      </c>
      <c r="D169" s="83" t="s">
        <v>88</v>
      </c>
      <c r="E169" s="85">
        <v>264</v>
      </c>
      <c r="F169" s="85">
        <v>5.55</v>
      </c>
      <c r="G169" s="85">
        <v>15.55</v>
      </c>
      <c r="H169" s="85">
        <v>15.25</v>
      </c>
      <c r="I169" s="85">
        <v>0.09</v>
      </c>
      <c r="J169" s="85">
        <v>0.3</v>
      </c>
      <c r="K169" s="85">
        <v>0</v>
      </c>
      <c r="L169" s="85">
        <v>0</v>
      </c>
      <c r="M169" s="85">
        <v>0.25</v>
      </c>
      <c r="N169" s="85">
        <v>18.5</v>
      </c>
      <c r="O169" s="85">
        <v>81</v>
      </c>
      <c r="P169" s="85">
        <v>10</v>
      </c>
      <c r="Q169" s="85">
        <v>0.7</v>
      </c>
      <c r="R169" s="85">
        <v>0.02</v>
      </c>
      <c r="S169" s="85">
        <v>0.9</v>
      </c>
      <c r="T169" s="30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</row>
    <row r="170" spans="1:34" ht="26.25" customHeight="1">
      <c r="A170" s="4"/>
      <c r="B170" s="82" t="s">
        <v>218</v>
      </c>
      <c r="C170" s="167" t="s">
        <v>174</v>
      </c>
      <c r="D170" s="83" t="s">
        <v>82</v>
      </c>
      <c r="E170" s="11">
        <v>14.61</v>
      </c>
      <c r="F170" s="11">
        <v>0.18</v>
      </c>
      <c r="G170" s="11">
        <v>1.05</v>
      </c>
      <c r="H170" s="11">
        <v>2</v>
      </c>
      <c r="I170" s="11">
        <v>0</v>
      </c>
      <c r="J170" s="184">
        <v>0.1</v>
      </c>
      <c r="K170" s="11">
        <v>0.08</v>
      </c>
      <c r="L170" s="85">
        <v>0</v>
      </c>
      <c r="M170" s="11">
        <v>0</v>
      </c>
      <c r="N170" s="11">
        <v>3.52</v>
      </c>
      <c r="O170" s="11">
        <v>0.3</v>
      </c>
      <c r="P170" s="11">
        <v>0.85</v>
      </c>
      <c r="Q170" s="11">
        <v>0.002</v>
      </c>
      <c r="R170" s="11">
        <v>0</v>
      </c>
      <c r="S170" s="11">
        <v>0</v>
      </c>
      <c r="T170" s="30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</row>
    <row r="171" spans="1:34" ht="27.75" customHeight="1">
      <c r="A171" s="4"/>
      <c r="B171" s="82" t="s">
        <v>246</v>
      </c>
      <c r="C171" s="167" t="s">
        <v>245</v>
      </c>
      <c r="D171" s="83" t="s">
        <v>85</v>
      </c>
      <c r="E171" s="85">
        <v>174.6</v>
      </c>
      <c r="F171" s="85">
        <v>5.495</v>
      </c>
      <c r="G171" s="85">
        <v>6.008</v>
      </c>
      <c r="H171" s="85">
        <v>24.625</v>
      </c>
      <c r="I171" s="85">
        <v>0.138</v>
      </c>
      <c r="J171" s="85">
        <v>0.06</v>
      </c>
      <c r="K171" s="85">
        <v>0</v>
      </c>
      <c r="L171" s="85">
        <v>0</v>
      </c>
      <c r="M171" s="85">
        <v>0.408</v>
      </c>
      <c r="N171" s="85">
        <v>10.13</v>
      </c>
      <c r="O171" s="85">
        <v>130.64</v>
      </c>
      <c r="P171" s="85">
        <v>86.4</v>
      </c>
      <c r="Q171" s="85">
        <v>0.31</v>
      </c>
      <c r="R171" s="164">
        <v>0.022</v>
      </c>
      <c r="S171" s="85">
        <v>2.907</v>
      </c>
      <c r="T171" s="30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</row>
    <row r="172" spans="1:34" ht="27.75" customHeight="1">
      <c r="A172" s="4"/>
      <c r="B172" s="82" t="s">
        <v>219</v>
      </c>
      <c r="C172" s="167" t="s">
        <v>220</v>
      </c>
      <c r="D172" s="83" t="s">
        <v>74</v>
      </c>
      <c r="E172" s="85">
        <v>81</v>
      </c>
      <c r="F172" s="85">
        <v>1.52</v>
      </c>
      <c r="G172" s="85">
        <v>1.35</v>
      </c>
      <c r="H172" s="85">
        <v>15.9</v>
      </c>
      <c r="I172" s="85">
        <v>0.04</v>
      </c>
      <c r="J172" s="85">
        <v>0.03</v>
      </c>
      <c r="K172" s="85">
        <v>1.33</v>
      </c>
      <c r="L172" s="85">
        <v>0</v>
      </c>
      <c r="M172" s="85">
        <v>0.1</v>
      </c>
      <c r="N172" s="85">
        <v>126.6</v>
      </c>
      <c r="O172" s="85">
        <v>92.8</v>
      </c>
      <c r="P172" s="85">
        <v>15.4</v>
      </c>
      <c r="Q172" s="85">
        <v>2.03</v>
      </c>
      <c r="R172" s="85">
        <v>0</v>
      </c>
      <c r="S172" s="85">
        <v>0.41</v>
      </c>
      <c r="T172" s="30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</row>
    <row r="173" spans="1:34" ht="30" customHeight="1">
      <c r="A173" s="4"/>
      <c r="B173" s="82" t="s">
        <v>125</v>
      </c>
      <c r="C173" s="167" t="s">
        <v>13</v>
      </c>
      <c r="D173" s="86" t="s">
        <v>82</v>
      </c>
      <c r="E173" s="85">
        <v>52</v>
      </c>
      <c r="F173" s="85">
        <v>0.98</v>
      </c>
      <c r="G173" s="85">
        <v>0.36</v>
      </c>
      <c r="H173" s="85">
        <v>10.02</v>
      </c>
      <c r="I173" s="91">
        <v>0.054</v>
      </c>
      <c r="J173" s="91">
        <v>0.018</v>
      </c>
      <c r="K173" s="85">
        <v>0</v>
      </c>
      <c r="L173" s="85">
        <v>0</v>
      </c>
      <c r="M173" s="85">
        <v>0.27</v>
      </c>
      <c r="N173" s="85">
        <v>10.5</v>
      </c>
      <c r="O173" s="85">
        <v>47.4</v>
      </c>
      <c r="P173" s="85">
        <v>5.1</v>
      </c>
      <c r="Q173" s="85">
        <v>0.36</v>
      </c>
      <c r="R173" s="85">
        <v>0</v>
      </c>
      <c r="S173" s="85">
        <v>1.17</v>
      </c>
      <c r="T173" s="30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</row>
    <row r="174" spans="1:34" ht="26.25" customHeight="1">
      <c r="A174" s="4"/>
      <c r="B174" s="82" t="s">
        <v>125</v>
      </c>
      <c r="C174" s="168" t="s">
        <v>46</v>
      </c>
      <c r="D174" s="83" t="s">
        <v>82</v>
      </c>
      <c r="E174" s="85">
        <v>147</v>
      </c>
      <c r="F174" s="85">
        <v>1.2</v>
      </c>
      <c r="G174" s="85">
        <v>0</v>
      </c>
      <c r="H174" s="85">
        <v>27.8</v>
      </c>
      <c r="I174" s="85">
        <v>0.01</v>
      </c>
      <c r="J174" s="85">
        <v>0.02</v>
      </c>
      <c r="K174" s="85">
        <v>0</v>
      </c>
      <c r="L174" s="85">
        <v>0</v>
      </c>
      <c r="M174" s="85">
        <v>0.5</v>
      </c>
      <c r="N174" s="85">
        <v>8</v>
      </c>
      <c r="O174" s="85">
        <v>29</v>
      </c>
      <c r="P174" s="85">
        <v>30</v>
      </c>
      <c r="Q174" s="85">
        <v>0.3</v>
      </c>
      <c r="R174" s="85">
        <v>0</v>
      </c>
      <c r="S174" s="85">
        <v>0</v>
      </c>
      <c r="T174" s="30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</row>
    <row r="175" spans="1:34" ht="29.25" customHeight="1">
      <c r="A175" s="4"/>
      <c r="B175" s="125"/>
      <c r="C175" s="92" t="s">
        <v>17</v>
      </c>
      <c r="D175" s="101"/>
      <c r="E175" s="93">
        <f>SUM(E167:E174)</f>
        <v>880.51</v>
      </c>
      <c r="F175" s="93">
        <f aca="true" t="shared" si="20" ref="F175:S175">SUM(F167:F174)</f>
        <v>21.445</v>
      </c>
      <c r="G175" s="93">
        <f t="shared" si="20"/>
        <v>30.508000000000003</v>
      </c>
      <c r="H175" s="93">
        <f t="shared" si="20"/>
        <v>111.015</v>
      </c>
      <c r="I175" s="93">
        <f t="shared" si="20"/>
        <v>0.352</v>
      </c>
      <c r="J175" s="93">
        <f t="shared" si="20"/>
        <v>0.5980000000000001</v>
      </c>
      <c r="K175" s="93">
        <f t="shared" si="20"/>
        <v>1.56</v>
      </c>
      <c r="L175" s="93">
        <f t="shared" si="20"/>
        <v>0.042</v>
      </c>
      <c r="M175" s="93">
        <f t="shared" si="20"/>
        <v>2.148</v>
      </c>
      <c r="N175" s="93">
        <f t="shared" si="20"/>
        <v>382.95</v>
      </c>
      <c r="O175" s="93">
        <f t="shared" si="20"/>
        <v>520.64</v>
      </c>
      <c r="P175" s="93">
        <f t="shared" si="20"/>
        <v>162.65</v>
      </c>
      <c r="Q175" s="93">
        <f t="shared" si="20"/>
        <v>3.801999999999999</v>
      </c>
      <c r="R175" s="93">
        <f t="shared" si="20"/>
        <v>0.041999999999999996</v>
      </c>
      <c r="S175" s="93">
        <f t="shared" si="20"/>
        <v>5.897</v>
      </c>
      <c r="T175" s="36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</row>
    <row r="176" spans="1:34" ht="33.75" customHeight="1">
      <c r="A176" s="4"/>
      <c r="B176" s="84"/>
      <c r="C176" s="90" t="s">
        <v>12</v>
      </c>
      <c r="D176" s="83"/>
      <c r="E176" s="82"/>
      <c r="F176" s="82"/>
      <c r="G176" s="82"/>
      <c r="H176" s="82"/>
      <c r="I176" s="82"/>
      <c r="J176" s="82"/>
      <c r="K176" s="82"/>
      <c r="L176" s="82"/>
      <c r="M176" s="82"/>
      <c r="N176" s="82" t="s">
        <v>14</v>
      </c>
      <c r="O176" s="82"/>
      <c r="P176" s="82"/>
      <c r="Q176" s="82"/>
      <c r="R176" s="82"/>
      <c r="S176" s="82"/>
      <c r="T176" s="29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</row>
    <row r="177" spans="1:34" ht="27" customHeight="1">
      <c r="A177" s="4"/>
      <c r="B177" s="82" t="s">
        <v>175</v>
      </c>
      <c r="C177" s="167" t="s">
        <v>114</v>
      </c>
      <c r="D177" s="102" t="s">
        <v>83</v>
      </c>
      <c r="E177" s="11">
        <v>10</v>
      </c>
      <c r="F177" s="11">
        <v>0.8</v>
      </c>
      <c r="G177" s="11">
        <v>0.1</v>
      </c>
      <c r="H177" s="11">
        <v>0.7</v>
      </c>
      <c r="I177" s="11">
        <v>0.02</v>
      </c>
      <c r="J177" s="11">
        <v>0.01</v>
      </c>
      <c r="K177" s="11">
        <v>3.5</v>
      </c>
      <c r="L177" s="11">
        <v>0</v>
      </c>
      <c r="M177" s="11">
        <v>0</v>
      </c>
      <c r="N177" s="11">
        <v>30</v>
      </c>
      <c r="O177" s="11">
        <v>24</v>
      </c>
      <c r="P177" s="11">
        <v>3</v>
      </c>
      <c r="Q177" s="11">
        <v>0.05</v>
      </c>
      <c r="R177" s="11">
        <v>0.01</v>
      </c>
      <c r="S177" s="11">
        <v>0.6</v>
      </c>
      <c r="T177" s="29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</row>
    <row r="178" spans="1:34" ht="33.75" customHeight="1">
      <c r="A178" s="4"/>
      <c r="B178" s="82" t="s">
        <v>176</v>
      </c>
      <c r="C178" s="176" t="s">
        <v>95</v>
      </c>
      <c r="D178" s="83" t="s">
        <v>89</v>
      </c>
      <c r="E178" s="85">
        <v>76.25</v>
      </c>
      <c r="F178" s="85">
        <v>1.482</v>
      </c>
      <c r="G178" s="85">
        <v>2.917</v>
      </c>
      <c r="H178" s="85">
        <v>6.09</v>
      </c>
      <c r="I178" s="85">
        <v>0.0425</v>
      </c>
      <c r="J178" s="85">
        <v>0.02</v>
      </c>
      <c r="K178" s="85">
        <v>2.875</v>
      </c>
      <c r="L178" s="85">
        <v>0</v>
      </c>
      <c r="M178" s="85">
        <v>2.3</v>
      </c>
      <c r="N178" s="85">
        <v>35.875</v>
      </c>
      <c r="O178" s="85">
        <v>33.575</v>
      </c>
      <c r="P178" s="85">
        <v>10.65</v>
      </c>
      <c r="Q178" s="85">
        <v>1.3</v>
      </c>
      <c r="R178" s="85">
        <v>0.02</v>
      </c>
      <c r="S178" s="85">
        <v>0.575</v>
      </c>
      <c r="T178" s="29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</row>
    <row r="179" spans="1:34" ht="33" customHeight="1">
      <c r="A179" s="4"/>
      <c r="B179" s="82" t="s">
        <v>264</v>
      </c>
      <c r="C179" s="168" t="s">
        <v>263</v>
      </c>
      <c r="D179" s="83" t="s">
        <v>100</v>
      </c>
      <c r="E179" s="85">
        <v>399</v>
      </c>
      <c r="F179" s="85">
        <v>29.64</v>
      </c>
      <c r="G179" s="85">
        <v>19.23</v>
      </c>
      <c r="H179" s="85">
        <v>27.065</v>
      </c>
      <c r="I179" s="85">
        <v>0</v>
      </c>
      <c r="J179" s="85">
        <v>0</v>
      </c>
      <c r="K179" s="85">
        <v>0</v>
      </c>
      <c r="L179" s="85">
        <v>0.02</v>
      </c>
      <c r="M179" s="85">
        <v>1.586</v>
      </c>
      <c r="N179" s="85">
        <v>9.2</v>
      </c>
      <c r="O179" s="85">
        <v>1.5</v>
      </c>
      <c r="P179" s="85">
        <v>0</v>
      </c>
      <c r="Q179" s="85">
        <v>1.06</v>
      </c>
      <c r="R179" s="164">
        <v>0.012</v>
      </c>
      <c r="S179" s="85">
        <v>0.01</v>
      </c>
      <c r="T179" s="29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</row>
    <row r="180" spans="1:34" ht="26.25" customHeight="1">
      <c r="A180" s="4"/>
      <c r="B180" s="82" t="s">
        <v>222</v>
      </c>
      <c r="C180" s="167" t="s">
        <v>177</v>
      </c>
      <c r="D180" s="83" t="s">
        <v>74</v>
      </c>
      <c r="E180" s="85">
        <v>142</v>
      </c>
      <c r="F180" s="85">
        <v>0.2</v>
      </c>
      <c r="G180" s="85">
        <v>0</v>
      </c>
      <c r="H180" s="85">
        <v>5.8</v>
      </c>
      <c r="I180" s="85">
        <v>0.01</v>
      </c>
      <c r="J180" s="85">
        <v>0</v>
      </c>
      <c r="K180" s="85">
        <v>6.63</v>
      </c>
      <c r="L180" s="85">
        <v>0</v>
      </c>
      <c r="M180" s="85">
        <v>0.1</v>
      </c>
      <c r="N180" s="85">
        <v>13.62</v>
      </c>
      <c r="O180" s="85">
        <v>0.45</v>
      </c>
      <c r="P180" s="85">
        <v>1.33</v>
      </c>
      <c r="Q180" s="85">
        <v>1.03</v>
      </c>
      <c r="R180" s="85">
        <v>0</v>
      </c>
      <c r="S180" s="85">
        <v>0.21</v>
      </c>
      <c r="T180" s="29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</row>
    <row r="181" spans="1:34" ht="29.25" customHeight="1">
      <c r="A181" s="4"/>
      <c r="B181" s="82" t="s">
        <v>125</v>
      </c>
      <c r="C181" s="167" t="s">
        <v>38</v>
      </c>
      <c r="D181" s="83" t="s">
        <v>134</v>
      </c>
      <c r="E181" s="85">
        <v>142</v>
      </c>
      <c r="F181" s="85">
        <v>4.56</v>
      </c>
      <c r="G181" s="85">
        <v>0.48</v>
      </c>
      <c r="H181" s="85">
        <v>29.52</v>
      </c>
      <c r="I181" s="91">
        <v>0.066</v>
      </c>
      <c r="J181" s="91">
        <v>0.036</v>
      </c>
      <c r="K181" s="85">
        <v>0</v>
      </c>
      <c r="L181" s="85">
        <v>0</v>
      </c>
      <c r="M181" s="85">
        <v>0</v>
      </c>
      <c r="N181" s="85">
        <v>12</v>
      </c>
      <c r="O181" s="85">
        <v>39</v>
      </c>
      <c r="P181" s="85">
        <v>8.4</v>
      </c>
      <c r="Q181" s="85">
        <v>1.1</v>
      </c>
      <c r="R181" s="85">
        <v>0</v>
      </c>
      <c r="S181" s="85">
        <v>0.66</v>
      </c>
      <c r="T181" s="29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</row>
    <row r="182" spans="1:34" ht="33" customHeight="1">
      <c r="A182" s="4"/>
      <c r="B182" s="82" t="s">
        <v>125</v>
      </c>
      <c r="C182" s="170" t="s">
        <v>13</v>
      </c>
      <c r="D182" s="86" t="s">
        <v>82</v>
      </c>
      <c r="E182" s="85">
        <v>52</v>
      </c>
      <c r="F182" s="85">
        <v>0.98</v>
      </c>
      <c r="G182" s="85">
        <v>0.36</v>
      </c>
      <c r="H182" s="85">
        <v>10.02</v>
      </c>
      <c r="I182" s="91">
        <v>0.054</v>
      </c>
      <c r="J182" s="91">
        <v>0.018</v>
      </c>
      <c r="K182" s="85">
        <v>0</v>
      </c>
      <c r="L182" s="85">
        <v>0</v>
      </c>
      <c r="M182" s="85">
        <v>0.27</v>
      </c>
      <c r="N182" s="85">
        <v>10.5</v>
      </c>
      <c r="O182" s="85">
        <v>47.4</v>
      </c>
      <c r="P182" s="85">
        <v>5.1</v>
      </c>
      <c r="Q182" s="85">
        <v>0.36</v>
      </c>
      <c r="R182" s="85">
        <v>0</v>
      </c>
      <c r="S182" s="85">
        <v>1.17</v>
      </c>
      <c r="T182" s="29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</row>
    <row r="183" spans="1:34" ht="36.75" customHeight="1">
      <c r="A183" s="4"/>
      <c r="B183" s="122"/>
      <c r="C183" s="87" t="s">
        <v>15</v>
      </c>
      <c r="D183" s="88"/>
      <c r="E183" s="89">
        <f>SUM(E177:E182)</f>
        <v>821.25</v>
      </c>
      <c r="F183" s="89">
        <f aca="true" t="shared" si="21" ref="F183:U183">SUM(F177:F182)</f>
        <v>37.662</v>
      </c>
      <c r="G183" s="89">
        <f t="shared" si="21"/>
        <v>23.087</v>
      </c>
      <c r="H183" s="89">
        <f t="shared" si="21"/>
        <v>79.195</v>
      </c>
      <c r="I183" s="89">
        <f t="shared" si="21"/>
        <v>0.1925</v>
      </c>
      <c r="J183" s="89">
        <f t="shared" si="21"/>
        <v>0.084</v>
      </c>
      <c r="K183" s="89">
        <f t="shared" si="21"/>
        <v>13.004999999999999</v>
      </c>
      <c r="L183" s="89">
        <f t="shared" si="21"/>
        <v>0.02</v>
      </c>
      <c r="M183" s="89">
        <f t="shared" si="21"/>
        <v>4.256</v>
      </c>
      <c r="N183" s="89">
        <f t="shared" si="21"/>
        <v>111.19500000000001</v>
      </c>
      <c r="O183" s="89">
        <f t="shared" si="21"/>
        <v>145.925</v>
      </c>
      <c r="P183" s="89">
        <f t="shared" si="21"/>
        <v>28.480000000000004</v>
      </c>
      <c r="Q183" s="89">
        <f t="shared" si="21"/>
        <v>4.900000000000001</v>
      </c>
      <c r="R183" s="89">
        <f t="shared" si="21"/>
        <v>0.041999999999999996</v>
      </c>
      <c r="S183" s="89">
        <f t="shared" si="21"/>
        <v>3.2249999999999996</v>
      </c>
      <c r="T183" s="89">
        <f t="shared" si="21"/>
        <v>0</v>
      </c>
      <c r="U183" s="89">
        <f t="shared" si="21"/>
        <v>0</v>
      </c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</row>
    <row r="184" spans="1:34" ht="32.25" customHeight="1">
      <c r="A184" s="4"/>
      <c r="B184" s="160"/>
      <c r="C184" s="90" t="s">
        <v>16</v>
      </c>
      <c r="D184" s="83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3"/>
      <c r="Q184" s="93"/>
      <c r="R184" s="93"/>
      <c r="S184" s="93"/>
      <c r="T184" s="18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</row>
    <row r="185" spans="1:34" ht="38.25" customHeight="1">
      <c r="A185" s="4"/>
      <c r="B185" s="82" t="s">
        <v>178</v>
      </c>
      <c r="C185" s="168" t="s">
        <v>255</v>
      </c>
      <c r="D185" s="83" t="s">
        <v>83</v>
      </c>
      <c r="E185" s="11">
        <v>77.7</v>
      </c>
      <c r="F185" s="11">
        <v>0.08</v>
      </c>
      <c r="G185" s="11">
        <v>0.03</v>
      </c>
      <c r="H185" s="11">
        <v>4.567</v>
      </c>
      <c r="I185" s="85">
        <v>0.004</v>
      </c>
      <c r="J185" s="11">
        <v>0.03</v>
      </c>
      <c r="K185" s="11">
        <v>1.05</v>
      </c>
      <c r="L185" s="11">
        <v>0</v>
      </c>
      <c r="M185" s="11">
        <v>0.55</v>
      </c>
      <c r="N185" s="11">
        <v>17.73</v>
      </c>
      <c r="O185" s="11">
        <v>31.84</v>
      </c>
      <c r="P185" s="11">
        <v>17.455</v>
      </c>
      <c r="Q185" s="11">
        <v>0</v>
      </c>
      <c r="R185" s="11">
        <v>0</v>
      </c>
      <c r="S185" s="11">
        <v>0.83</v>
      </c>
      <c r="T185" s="46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</row>
    <row r="186" spans="1:34" ht="33" customHeight="1">
      <c r="A186" s="4"/>
      <c r="B186" s="84" t="s">
        <v>149</v>
      </c>
      <c r="C186" s="167" t="s">
        <v>106</v>
      </c>
      <c r="D186" s="83" t="s">
        <v>103</v>
      </c>
      <c r="E186" s="11">
        <v>157.6</v>
      </c>
      <c r="F186" s="11">
        <v>8.576</v>
      </c>
      <c r="G186" s="11">
        <v>4.07</v>
      </c>
      <c r="H186" s="11">
        <v>10.35</v>
      </c>
      <c r="I186" s="85">
        <v>0.03</v>
      </c>
      <c r="J186" s="11">
        <v>0.02</v>
      </c>
      <c r="K186" s="11">
        <v>0.22</v>
      </c>
      <c r="L186" s="11">
        <v>0.23</v>
      </c>
      <c r="M186" s="11">
        <v>0.349</v>
      </c>
      <c r="N186" s="11">
        <v>91.716</v>
      </c>
      <c r="O186" s="11">
        <v>116.09</v>
      </c>
      <c r="P186" s="11">
        <v>6.78</v>
      </c>
      <c r="Q186" s="11">
        <v>0.22</v>
      </c>
      <c r="R186" s="11">
        <v>0.01</v>
      </c>
      <c r="S186" s="11">
        <v>1.022</v>
      </c>
      <c r="T186" s="46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</row>
    <row r="187" spans="1:34" ht="31.5" customHeight="1">
      <c r="A187" s="4"/>
      <c r="B187" s="82" t="s">
        <v>179</v>
      </c>
      <c r="C187" s="172" t="s">
        <v>261</v>
      </c>
      <c r="D187" s="83" t="s">
        <v>85</v>
      </c>
      <c r="E187" s="11">
        <v>207.4</v>
      </c>
      <c r="F187" s="11">
        <v>3.72</v>
      </c>
      <c r="G187" s="11">
        <v>5.99</v>
      </c>
      <c r="H187" s="11">
        <v>40.4</v>
      </c>
      <c r="I187" s="11">
        <v>0.17</v>
      </c>
      <c r="J187" s="11">
        <v>0.1</v>
      </c>
      <c r="K187" s="11">
        <v>21.36</v>
      </c>
      <c r="L187" s="11">
        <v>0</v>
      </c>
      <c r="M187" s="11">
        <v>0.3</v>
      </c>
      <c r="N187" s="11">
        <v>49.988</v>
      </c>
      <c r="O187" s="11">
        <v>104.43</v>
      </c>
      <c r="P187" s="11">
        <v>12.88</v>
      </c>
      <c r="Q187" s="11">
        <v>0</v>
      </c>
      <c r="R187" s="11">
        <v>0</v>
      </c>
      <c r="S187" s="11">
        <v>1.23</v>
      </c>
      <c r="T187" s="46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</row>
    <row r="188" spans="1:34" ht="41.25" customHeight="1">
      <c r="A188" s="4"/>
      <c r="B188" s="82" t="s">
        <v>242</v>
      </c>
      <c r="C188" s="167" t="s">
        <v>73</v>
      </c>
      <c r="D188" s="102" t="s">
        <v>74</v>
      </c>
      <c r="E188" s="85">
        <v>162</v>
      </c>
      <c r="F188" s="85">
        <v>0</v>
      </c>
      <c r="G188" s="85">
        <v>0</v>
      </c>
      <c r="H188" s="85">
        <v>42.2</v>
      </c>
      <c r="I188" s="85">
        <v>0</v>
      </c>
      <c r="J188" s="85">
        <v>0</v>
      </c>
      <c r="K188" s="85">
        <v>0</v>
      </c>
      <c r="L188" s="85">
        <v>0</v>
      </c>
      <c r="M188" s="85">
        <v>0</v>
      </c>
      <c r="N188" s="85">
        <v>11.2</v>
      </c>
      <c r="O188" s="85">
        <v>21.56</v>
      </c>
      <c r="P188" s="85">
        <v>0</v>
      </c>
      <c r="Q188" s="85">
        <v>0.89</v>
      </c>
      <c r="R188" s="85">
        <v>0</v>
      </c>
      <c r="S188" s="85">
        <v>0</v>
      </c>
      <c r="T188" s="46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</row>
    <row r="189" spans="1:34" ht="30.75" customHeight="1">
      <c r="A189" s="4"/>
      <c r="B189" s="82"/>
      <c r="C189" s="167" t="s">
        <v>180</v>
      </c>
      <c r="D189" s="102" t="s">
        <v>181</v>
      </c>
      <c r="E189" s="85">
        <v>103.4</v>
      </c>
      <c r="F189" s="85">
        <v>0.088</v>
      </c>
      <c r="G189" s="85">
        <v>0.066</v>
      </c>
      <c r="H189" s="85">
        <v>8.66</v>
      </c>
      <c r="I189" s="85">
        <v>0.044</v>
      </c>
      <c r="J189" s="164">
        <v>0.033</v>
      </c>
      <c r="K189" s="85">
        <v>5</v>
      </c>
      <c r="L189" s="85">
        <v>0</v>
      </c>
      <c r="M189" s="85">
        <v>0.03</v>
      </c>
      <c r="N189" s="85">
        <v>41.8</v>
      </c>
      <c r="O189" s="85">
        <v>35.2</v>
      </c>
      <c r="P189" s="85">
        <v>6.4</v>
      </c>
      <c r="Q189" s="85">
        <v>0</v>
      </c>
      <c r="R189" s="85">
        <v>0</v>
      </c>
      <c r="S189" s="85">
        <v>1.02</v>
      </c>
      <c r="T189" s="46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</row>
    <row r="190" spans="1:34" ht="27" customHeight="1">
      <c r="A190" s="4"/>
      <c r="B190" s="82" t="s">
        <v>125</v>
      </c>
      <c r="C190" s="167" t="s">
        <v>39</v>
      </c>
      <c r="D190" s="83" t="s">
        <v>74</v>
      </c>
      <c r="E190" s="85">
        <v>102</v>
      </c>
      <c r="F190" s="85">
        <v>2.8</v>
      </c>
      <c r="G190" s="85">
        <v>3</v>
      </c>
      <c r="H190" s="85">
        <v>8.4</v>
      </c>
      <c r="I190" s="85">
        <v>0.004</v>
      </c>
      <c r="J190" s="85">
        <v>0.02</v>
      </c>
      <c r="K190" s="85">
        <v>0</v>
      </c>
      <c r="L190" s="85">
        <v>0</v>
      </c>
      <c r="M190" s="85">
        <v>0</v>
      </c>
      <c r="N190" s="85">
        <v>148</v>
      </c>
      <c r="O190" s="85">
        <v>184</v>
      </c>
      <c r="P190" s="85">
        <v>0</v>
      </c>
      <c r="Q190" s="85">
        <v>0.08</v>
      </c>
      <c r="R190" s="85">
        <v>0</v>
      </c>
      <c r="S190" s="85">
        <v>0</v>
      </c>
      <c r="T190" s="166">
        <v>0</v>
      </c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</row>
    <row r="191" spans="1:34" ht="25.5" customHeight="1">
      <c r="A191" s="4"/>
      <c r="B191" s="82" t="s">
        <v>125</v>
      </c>
      <c r="C191" s="167" t="s">
        <v>38</v>
      </c>
      <c r="D191" s="83" t="s">
        <v>82</v>
      </c>
      <c r="E191" s="85">
        <v>71</v>
      </c>
      <c r="F191" s="85">
        <v>1.37</v>
      </c>
      <c r="G191" s="85">
        <v>0.3</v>
      </c>
      <c r="H191" s="85">
        <v>14.49</v>
      </c>
      <c r="I191" s="91">
        <v>0.048</v>
      </c>
      <c r="J191" s="91">
        <v>0.018</v>
      </c>
      <c r="K191" s="85">
        <v>0</v>
      </c>
      <c r="L191" s="85">
        <v>0</v>
      </c>
      <c r="M191" s="85">
        <v>0</v>
      </c>
      <c r="N191" s="85">
        <v>6.9</v>
      </c>
      <c r="O191" s="85">
        <v>26.1</v>
      </c>
      <c r="P191" s="85">
        <v>2.9</v>
      </c>
      <c r="Q191" s="85">
        <v>0.55</v>
      </c>
      <c r="R191" s="85">
        <v>0</v>
      </c>
      <c r="S191" s="85">
        <v>0.6</v>
      </c>
      <c r="T191" s="46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</row>
    <row r="192" spans="1:34" ht="38.25" customHeight="1">
      <c r="A192" s="4"/>
      <c r="B192" s="82" t="s">
        <v>125</v>
      </c>
      <c r="C192" s="167" t="s">
        <v>13</v>
      </c>
      <c r="D192" s="86" t="s">
        <v>82</v>
      </c>
      <c r="E192" s="85">
        <v>52</v>
      </c>
      <c r="F192" s="85">
        <v>0.98</v>
      </c>
      <c r="G192" s="85">
        <v>0.36</v>
      </c>
      <c r="H192" s="85">
        <v>10.02</v>
      </c>
      <c r="I192" s="91">
        <v>0.054</v>
      </c>
      <c r="J192" s="91">
        <v>0.018</v>
      </c>
      <c r="K192" s="85">
        <v>0</v>
      </c>
      <c r="L192" s="85">
        <v>0</v>
      </c>
      <c r="M192" s="85">
        <v>0.27</v>
      </c>
      <c r="N192" s="85">
        <v>10.5</v>
      </c>
      <c r="O192" s="85">
        <v>47.4</v>
      </c>
      <c r="P192" s="85">
        <v>5.1</v>
      </c>
      <c r="Q192" s="85">
        <v>0.36</v>
      </c>
      <c r="R192" s="85">
        <v>0</v>
      </c>
      <c r="S192" s="85">
        <v>1.17</v>
      </c>
      <c r="T192" s="46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</row>
    <row r="193" spans="1:34" ht="30.75" customHeight="1">
      <c r="A193" s="4"/>
      <c r="B193" s="82"/>
      <c r="C193" s="87" t="s">
        <v>19</v>
      </c>
      <c r="D193" s="88"/>
      <c r="E193" s="89">
        <f>SUM(E185:E192)</f>
        <v>933.1</v>
      </c>
      <c r="F193" s="89">
        <f aca="true" t="shared" si="22" ref="F193:S193">SUM(F185:F192)</f>
        <v>17.614</v>
      </c>
      <c r="G193" s="89">
        <f t="shared" si="22"/>
        <v>13.816</v>
      </c>
      <c r="H193" s="89">
        <f t="shared" si="22"/>
        <v>139.08700000000002</v>
      </c>
      <c r="I193" s="89">
        <f t="shared" si="22"/>
        <v>0.354</v>
      </c>
      <c r="J193" s="89">
        <f t="shared" si="22"/>
        <v>0.239</v>
      </c>
      <c r="K193" s="89">
        <f t="shared" si="22"/>
        <v>27.63</v>
      </c>
      <c r="L193" s="89">
        <f t="shared" si="22"/>
        <v>0.23</v>
      </c>
      <c r="M193" s="89">
        <f t="shared" si="22"/>
        <v>1.499</v>
      </c>
      <c r="N193" s="89">
        <f t="shared" si="22"/>
        <v>377.83399999999995</v>
      </c>
      <c r="O193" s="89">
        <f t="shared" si="22"/>
        <v>566.62</v>
      </c>
      <c r="P193" s="89">
        <f t="shared" si="22"/>
        <v>51.515</v>
      </c>
      <c r="Q193" s="89">
        <f t="shared" si="22"/>
        <v>2.1</v>
      </c>
      <c r="R193" s="89">
        <f t="shared" si="22"/>
        <v>0.01</v>
      </c>
      <c r="S193" s="89">
        <f t="shared" si="22"/>
        <v>5.872</v>
      </c>
      <c r="T193" s="46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</row>
    <row r="194" spans="1:34" ht="36.75" customHeight="1">
      <c r="A194" s="4"/>
      <c r="B194" s="84"/>
      <c r="C194" s="92" t="s">
        <v>25</v>
      </c>
      <c r="D194" s="88"/>
      <c r="E194" s="89">
        <f>E175+E183+E193</f>
        <v>2634.86</v>
      </c>
      <c r="F194" s="89">
        <f aca="true" t="shared" si="23" ref="F194:S194">F175+F183+F193</f>
        <v>76.721</v>
      </c>
      <c r="G194" s="89">
        <f t="shared" si="23"/>
        <v>67.411</v>
      </c>
      <c r="H194" s="89">
        <f t="shared" si="23"/>
        <v>329.297</v>
      </c>
      <c r="I194" s="89">
        <f t="shared" si="23"/>
        <v>0.8985</v>
      </c>
      <c r="J194" s="89">
        <f t="shared" si="23"/>
        <v>0.921</v>
      </c>
      <c r="K194" s="89">
        <f t="shared" si="23"/>
        <v>42.195</v>
      </c>
      <c r="L194" s="89">
        <f t="shared" si="23"/>
        <v>0.29200000000000004</v>
      </c>
      <c r="M194" s="89">
        <f t="shared" si="23"/>
        <v>7.9030000000000005</v>
      </c>
      <c r="N194" s="89">
        <f t="shared" si="23"/>
        <v>871.9789999999999</v>
      </c>
      <c r="O194" s="89">
        <f t="shared" si="23"/>
        <v>1233.185</v>
      </c>
      <c r="P194" s="89">
        <f t="shared" si="23"/>
        <v>242.64499999999998</v>
      </c>
      <c r="Q194" s="89">
        <f t="shared" si="23"/>
        <v>10.802</v>
      </c>
      <c r="R194" s="89">
        <f t="shared" si="23"/>
        <v>0.09399999999999999</v>
      </c>
      <c r="S194" s="89">
        <f t="shared" si="23"/>
        <v>14.994</v>
      </c>
      <c r="T194" s="46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</row>
    <row r="195" spans="1:34" ht="18.75" customHeight="1">
      <c r="A195" s="4"/>
      <c r="B195" s="75"/>
      <c r="C195" s="75"/>
      <c r="D195" s="99"/>
      <c r="E195" s="117"/>
      <c r="F195" s="117"/>
      <c r="G195" s="117"/>
      <c r="H195" s="117"/>
      <c r="I195" s="117"/>
      <c r="J195" s="117"/>
      <c r="K195" s="117"/>
      <c r="L195" s="117"/>
      <c r="M195" s="117"/>
      <c r="N195" s="117"/>
      <c r="O195" s="117"/>
      <c r="P195" s="117"/>
      <c r="Q195" s="117"/>
      <c r="R195" s="117"/>
      <c r="S195" s="117"/>
      <c r="T195" s="28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</row>
    <row r="196" spans="1:34" ht="18.75">
      <c r="A196" s="4"/>
      <c r="B196" s="61"/>
      <c r="C196" s="75" t="s">
        <v>187</v>
      </c>
      <c r="D196" s="99"/>
      <c r="E196" s="117"/>
      <c r="F196" s="117"/>
      <c r="G196" s="117"/>
      <c r="H196" s="117"/>
      <c r="I196" s="117"/>
      <c r="J196" s="117"/>
      <c r="K196" s="117"/>
      <c r="L196" s="117"/>
      <c r="M196" s="117"/>
      <c r="N196" s="117"/>
      <c r="O196" s="117"/>
      <c r="P196" s="117"/>
      <c r="Q196" s="117"/>
      <c r="R196" s="117"/>
      <c r="S196" s="117"/>
      <c r="T196" s="28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</row>
    <row r="197" spans="1:34" ht="15.75" customHeight="1">
      <c r="A197" s="4"/>
      <c r="B197" s="61"/>
      <c r="C197" s="158" t="s">
        <v>119</v>
      </c>
      <c r="D197" s="99"/>
      <c r="E197" s="117"/>
      <c r="F197" s="117"/>
      <c r="G197" s="117"/>
      <c r="H197" s="117"/>
      <c r="I197" s="117"/>
      <c r="J197" s="117"/>
      <c r="K197" s="117"/>
      <c r="L197" s="117"/>
      <c r="M197" s="117"/>
      <c r="N197" s="117"/>
      <c r="O197" s="117"/>
      <c r="P197" s="117"/>
      <c r="Q197" s="117"/>
      <c r="R197" s="117"/>
      <c r="S197" s="130"/>
      <c r="T197" s="27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</row>
    <row r="198" spans="1:34" ht="25.5" customHeight="1">
      <c r="A198" s="4"/>
      <c r="B198" s="215" t="s">
        <v>21</v>
      </c>
      <c r="C198" s="215" t="s">
        <v>108</v>
      </c>
      <c r="D198" s="216" t="s">
        <v>109</v>
      </c>
      <c r="E198" s="224" t="s">
        <v>110</v>
      </c>
      <c r="F198" s="204" t="s">
        <v>111</v>
      </c>
      <c r="G198" s="205"/>
      <c r="H198" s="206"/>
      <c r="I198" s="204" t="s">
        <v>112</v>
      </c>
      <c r="J198" s="205"/>
      <c r="K198" s="205"/>
      <c r="L198" s="205"/>
      <c r="M198" s="206"/>
      <c r="N198" s="204" t="s">
        <v>113</v>
      </c>
      <c r="O198" s="205"/>
      <c r="P198" s="205"/>
      <c r="Q198" s="205"/>
      <c r="R198" s="205"/>
      <c r="S198" s="206"/>
      <c r="T198" s="27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</row>
    <row r="199" spans="1:34" ht="30.75" customHeight="1">
      <c r="A199" s="4"/>
      <c r="B199" s="215"/>
      <c r="C199" s="215"/>
      <c r="D199" s="217"/>
      <c r="E199" s="225"/>
      <c r="F199" s="154" t="s">
        <v>1</v>
      </c>
      <c r="G199" s="154" t="s">
        <v>2</v>
      </c>
      <c r="H199" s="154" t="s">
        <v>3</v>
      </c>
      <c r="I199" s="154" t="s">
        <v>4</v>
      </c>
      <c r="J199" s="154" t="s">
        <v>239</v>
      </c>
      <c r="K199" s="154" t="s">
        <v>5</v>
      </c>
      <c r="L199" s="154" t="s">
        <v>6</v>
      </c>
      <c r="M199" s="154" t="s">
        <v>107</v>
      </c>
      <c r="N199" s="154" t="s">
        <v>7</v>
      </c>
      <c r="O199" s="154" t="s">
        <v>8</v>
      </c>
      <c r="P199" s="154" t="s">
        <v>9</v>
      </c>
      <c r="Q199" s="154" t="s">
        <v>240</v>
      </c>
      <c r="R199" s="154" t="s">
        <v>241</v>
      </c>
      <c r="S199" s="154" t="s">
        <v>10</v>
      </c>
      <c r="T199" s="27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</row>
    <row r="200" spans="1:34" ht="39.75" customHeight="1">
      <c r="A200" s="4"/>
      <c r="B200" s="80"/>
      <c r="C200" s="119" t="s">
        <v>11</v>
      </c>
      <c r="D200" s="131"/>
      <c r="E200" s="187"/>
      <c r="F200" s="187"/>
      <c r="G200" s="187"/>
      <c r="H200" s="187"/>
      <c r="I200" s="187"/>
      <c r="J200" s="187"/>
      <c r="K200" s="187"/>
      <c r="L200" s="187"/>
      <c r="M200" s="187"/>
      <c r="N200" s="187"/>
      <c r="O200" s="187"/>
      <c r="P200" s="187"/>
      <c r="Q200" s="187"/>
      <c r="R200" s="187"/>
      <c r="S200" s="187"/>
      <c r="T200" s="29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</row>
    <row r="201" spans="1:34" ht="29.25" customHeight="1">
      <c r="A201" s="4"/>
      <c r="B201" s="82" t="s">
        <v>125</v>
      </c>
      <c r="C201" s="167" t="s">
        <v>52</v>
      </c>
      <c r="D201" s="83" t="s">
        <v>82</v>
      </c>
      <c r="E201" s="85">
        <v>78.6</v>
      </c>
      <c r="F201" s="85">
        <v>1.25</v>
      </c>
      <c r="G201" s="85">
        <v>0.87</v>
      </c>
      <c r="H201" s="85">
        <v>15.42</v>
      </c>
      <c r="I201" s="85">
        <v>0.015</v>
      </c>
      <c r="J201" s="85">
        <v>0.01</v>
      </c>
      <c r="K201" s="85">
        <v>0</v>
      </c>
      <c r="L201" s="85">
        <v>0</v>
      </c>
      <c r="M201" s="85">
        <v>0.51</v>
      </c>
      <c r="N201" s="85">
        <v>5.7</v>
      </c>
      <c r="O201" s="85">
        <v>19.5</v>
      </c>
      <c r="P201" s="85">
        <v>3.9</v>
      </c>
      <c r="Q201" s="85">
        <v>0</v>
      </c>
      <c r="R201" s="85">
        <v>0</v>
      </c>
      <c r="S201" s="85">
        <v>0.36</v>
      </c>
      <c r="T201" s="38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</row>
    <row r="202" spans="1:34" ht="29.25" customHeight="1">
      <c r="A202" s="4"/>
      <c r="B202" s="82" t="s">
        <v>131</v>
      </c>
      <c r="C202" s="167" t="s">
        <v>97</v>
      </c>
      <c r="D202" s="83" t="s">
        <v>115</v>
      </c>
      <c r="E202" s="85">
        <v>56</v>
      </c>
      <c r="F202" s="85">
        <v>4.52</v>
      </c>
      <c r="G202" s="85">
        <v>4.19</v>
      </c>
      <c r="H202" s="85">
        <v>0</v>
      </c>
      <c r="I202" s="85">
        <v>0</v>
      </c>
      <c r="J202" s="85">
        <v>0</v>
      </c>
      <c r="K202" s="85">
        <v>0</v>
      </c>
      <c r="L202" s="85">
        <v>0</v>
      </c>
      <c r="M202" s="85">
        <v>0</v>
      </c>
      <c r="N202" s="85">
        <v>2.4</v>
      </c>
      <c r="O202" s="85">
        <v>53.6</v>
      </c>
      <c r="P202" s="85">
        <v>7</v>
      </c>
      <c r="Q202" s="85">
        <v>0.5</v>
      </c>
      <c r="R202" s="85">
        <v>0</v>
      </c>
      <c r="S202" s="85">
        <v>0</v>
      </c>
      <c r="T202" s="38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</row>
    <row r="203" spans="1:34" ht="29.25" customHeight="1">
      <c r="A203" s="4"/>
      <c r="B203" s="82" t="s">
        <v>213</v>
      </c>
      <c r="C203" s="167" t="s">
        <v>162</v>
      </c>
      <c r="D203" s="83" t="s">
        <v>91</v>
      </c>
      <c r="E203" s="85">
        <v>339</v>
      </c>
      <c r="F203" s="85">
        <v>19.5</v>
      </c>
      <c r="G203" s="85">
        <v>15</v>
      </c>
      <c r="H203" s="85">
        <v>31.5</v>
      </c>
      <c r="I203" s="91">
        <v>0.075</v>
      </c>
      <c r="J203" s="91">
        <v>0.074</v>
      </c>
      <c r="K203" s="164">
        <v>0.555</v>
      </c>
      <c r="L203" s="85">
        <v>0.075</v>
      </c>
      <c r="M203" s="85">
        <v>0</v>
      </c>
      <c r="N203" s="85">
        <v>189</v>
      </c>
      <c r="O203" s="85">
        <v>270</v>
      </c>
      <c r="P203" s="85">
        <v>28.5</v>
      </c>
      <c r="Q203" s="85">
        <v>0.39</v>
      </c>
      <c r="R203" s="85">
        <v>0</v>
      </c>
      <c r="S203" s="164">
        <v>0.855</v>
      </c>
      <c r="T203" s="38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</row>
    <row r="204" spans="1:34" ht="32.25" customHeight="1">
      <c r="A204" s="4"/>
      <c r="B204" s="82" t="s">
        <v>221</v>
      </c>
      <c r="C204" s="167" t="s">
        <v>67</v>
      </c>
      <c r="D204" s="83" t="s">
        <v>74</v>
      </c>
      <c r="E204" s="85">
        <v>60</v>
      </c>
      <c r="F204" s="85">
        <v>0.07</v>
      </c>
      <c r="G204" s="85">
        <v>0.02</v>
      </c>
      <c r="H204" s="85">
        <v>15</v>
      </c>
      <c r="I204" s="91">
        <v>0</v>
      </c>
      <c r="J204" s="91">
        <v>0</v>
      </c>
      <c r="K204" s="85">
        <v>0.03</v>
      </c>
      <c r="L204" s="85">
        <v>0</v>
      </c>
      <c r="M204" s="85">
        <v>0</v>
      </c>
      <c r="N204" s="85">
        <v>0</v>
      </c>
      <c r="O204" s="85">
        <v>2.8</v>
      </c>
      <c r="P204" s="85">
        <v>1.4</v>
      </c>
      <c r="Q204" s="85">
        <v>0</v>
      </c>
      <c r="R204" s="85">
        <v>0</v>
      </c>
      <c r="S204" s="85">
        <v>0.28</v>
      </c>
      <c r="T204" s="38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</row>
    <row r="205" spans="1:34" ht="29.25" customHeight="1">
      <c r="A205" s="4"/>
      <c r="B205" s="82" t="s">
        <v>125</v>
      </c>
      <c r="C205" s="167" t="s">
        <v>66</v>
      </c>
      <c r="D205" s="83" t="s">
        <v>88</v>
      </c>
      <c r="E205" s="85">
        <v>217</v>
      </c>
      <c r="F205" s="85">
        <v>2.8</v>
      </c>
      <c r="G205" s="85">
        <v>7.4</v>
      </c>
      <c r="H205" s="85">
        <v>37.15</v>
      </c>
      <c r="I205" s="85">
        <v>0.0225</v>
      </c>
      <c r="J205" s="85">
        <v>0.1</v>
      </c>
      <c r="K205" s="85">
        <v>0</v>
      </c>
      <c r="L205" s="85">
        <v>0</v>
      </c>
      <c r="M205" s="85">
        <v>1</v>
      </c>
      <c r="N205" s="85">
        <v>26</v>
      </c>
      <c r="O205" s="85">
        <v>164</v>
      </c>
      <c r="P205" s="85">
        <v>64.5</v>
      </c>
      <c r="Q205" s="85">
        <v>0.5</v>
      </c>
      <c r="R205" s="85">
        <v>0.01</v>
      </c>
      <c r="S205" s="85">
        <v>1.8</v>
      </c>
      <c r="T205" s="38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</row>
    <row r="206" spans="1:34" ht="29.25" customHeight="1">
      <c r="A206" s="4"/>
      <c r="B206" s="82" t="s">
        <v>125</v>
      </c>
      <c r="C206" s="167" t="s">
        <v>13</v>
      </c>
      <c r="D206" s="86" t="s">
        <v>82</v>
      </c>
      <c r="E206" s="85">
        <v>52</v>
      </c>
      <c r="F206" s="85">
        <v>0.98</v>
      </c>
      <c r="G206" s="85">
        <v>0.36</v>
      </c>
      <c r="H206" s="85">
        <v>10.02</v>
      </c>
      <c r="I206" s="91">
        <v>0.054</v>
      </c>
      <c r="J206" s="91">
        <v>0.018</v>
      </c>
      <c r="K206" s="85">
        <v>0</v>
      </c>
      <c r="L206" s="85">
        <v>0</v>
      </c>
      <c r="M206" s="85">
        <v>0.27</v>
      </c>
      <c r="N206" s="85">
        <v>10.5</v>
      </c>
      <c r="O206" s="85">
        <v>47.4</v>
      </c>
      <c r="P206" s="85">
        <v>5.1</v>
      </c>
      <c r="Q206" s="85">
        <v>0.36</v>
      </c>
      <c r="R206" s="85">
        <v>0</v>
      </c>
      <c r="S206" s="85">
        <v>1.17</v>
      </c>
      <c r="T206" s="56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</row>
    <row r="207" spans="1:34" ht="39.75" customHeight="1">
      <c r="A207" s="4"/>
      <c r="B207" s="82"/>
      <c r="C207" s="87" t="s">
        <v>20</v>
      </c>
      <c r="D207" s="83"/>
      <c r="E207" s="89">
        <f>SUM(E201:E206)</f>
        <v>802.6</v>
      </c>
      <c r="F207" s="89">
        <f aca="true" t="shared" si="24" ref="F207:S207">SUM(F201:F206)</f>
        <v>29.12</v>
      </c>
      <c r="G207" s="89">
        <f t="shared" si="24"/>
        <v>27.840000000000003</v>
      </c>
      <c r="H207" s="89">
        <f t="shared" si="24"/>
        <v>109.08999999999999</v>
      </c>
      <c r="I207" s="89">
        <f t="shared" si="24"/>
        <v>0.16649999999999998</v>
      </c>
      <c r="J207" s="89">
        <f t="shared" si="24"/>
        <v>0.20199999999999999</v>
      </c>
      <c r="K207" s="89">
        <f t="shared" si="24"/>
        <v>0.5850000000000001</v>
      </c>
      <c r="L207" s="89">
        <f t="shared" si="24"/>
        <v>0.075</v>
      </c>
      <c r="M207" s="89">
        <f t="shared" si="24"/>
        <v>1.78</v>
      </c>
      <c r="N207" s="89">
        <f t="shared" si="24"/>
        <v>233.6</v>
      </c>
      <c r="O207" s="89">
        <f t="shared" si="24"/>
        <v>557.3000000000001</v>
      </c>
      <c r="P207" s="89">
        <f t="shared" si="24"/>
        <v>110.39999999999999</v>
      </c>
      <c r="Q207" s="89">
        <f t="shared" si="24"/>
        <v>1.75</v>
      </c>
      <c r="R207" s="89">
        <f t="shared" si="24"/>
        <v>0.01</v>
      </c>
      <c r="S207" s="89">
        <f t="shared" si="24"/>
        <v>4.465</v>
      </c>
      <c r="T207" s="39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</row>
    <row r="208" spans="1:34" ht="39.75" customHeight="1">
      <c r="A208" s="4"/>
      <c r="B208" s="84"/>
      <c r="C208" s="90" t="s">
        <v>12</v>
      </c>
      <c r="D208" s="83"/>
      <c r="E208" s="89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39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</row>
    <row r="209" spans="1:34" ht="32.25" customHeight="1">
      <c r="A209" s="4"/>
      <c r="B209" s="82" t="s">
        <v>273</v>
      </c>
      <c r="C209" s="167" t="s">
        <v>272</v>
      </c>
      <c r="D209" s="86" t="s">
        <v>83</v>
      </c>
      <c r="E209" s="85">
        <v>67.62</v>
      </c>
      <c r="F209" s="85">
        <v>1.64</v>
      </c>
      <c r="G209" s="85">
        <v>4.24</v>
      </c>
      <c r="H209" s="85">
        <v>5.73</v>
      </c>
      <c r="I209" s="85">
        <v>0.06</v>
      </c>
      <c r="J209" s="85">
        <v>0.06</v>
      </c>
      <c r="K209" s="85">
        <v>1.02</v>
      </c>
      <c r="L209" s="85">
        <v>0.02</v>
      </c>
      <c r="M209" s="85">
        <v>0.8</v>
      </c>
      <c r="N209" s="85">
        <v>11.73</v>
      </c>
      <c r="O209" s="85">
        <v>46</v>
      </c>
      <c r="P209" s="85">
        <v>14.48</v>
      </c>
      <c r="Q209" s="85">
        <v>1.4</v>
      </c>
      <c r="R209" s="85">
        <v>0.005</v>
      </c>
      <c r="S209" s="85">
        <v>0.54</v>
      </c>
      <c r="T209" s="38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</row>
    <row r="210" spans="1:34" ht="37.5" customHeight="1">
      <c r="A210" s="4"/>
      <c r="B210" s="84" t="s">
        <v>137</v>
      </c>
      <c r="C210" s="172" t="s">
        <v>71</v>
      </c>
      <c r="D210" s="83" t="s">
        <v>84</v>
      </c>
      <c r="E210" s="85">
        <v>118.25</v>
      </c>
      <c r="F210" s="85">
        <v>2.687</v>
      </c>
      <c r="G210" s="85">
        <v>2.84</v>
      </c>
      <c r="H210" s="85">
        <v>17.45</v>
      </c>
      <c r="I210" s="85">
        <v>0.112</v>
      </c>
      <c r="J210" s="85">
        <v>0.1</v>
      </c>
      <c r="K210" s="85">
        <v>2.25</v>
      </c>
      <c r="L210" s="85">
        <v>0</v>
      </c>
      <c r="M210" s="85">
        <v>1.425</v>
      </c>
      <c r="N210" s="85">
        <v>29.2</v>
      </c>
      <c r="O210" s="85">
        <v>67.575</v>
      </c>
      <c r="P210" s="85">
        <v>17.275</v>
      </c>
      <c r="Q210" s="85">
        <v>0</v>
      </c>
      <c r="R210" s="85">
        <v>0</v>
      </c>
      <c r="S210" s="85">
        <v>0</v>
      </c>
      <c r="T210" s="38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</row>
    <row r="211" spans="1:34" ht="30.75" customHeight="1">
      <c r="A211" s="4"/>
      <c r="B211" s="84" t="s">
        <v>189</v>
      </c>
      <c r="C211" s="167" t="s">
        <v>188</v>
      </c>
      <c r="D211" s="83" t="s">
        <v>103</v>
      </c>
      <c r="E211" s="85">
        <v>219.5</v>
      </c>
      <c r="F211" s="85">
        <v>10.8</v>
      </c>
      <c r="G211" s="85">
        <v>15.36</v>
      </c>
      <c r="H211" s="85">
        <v>9.01</v>
      </c>
      <c r="I211" s="85">
        <v>0.04</v>
      </c>
      <c r="J211" s="85">
        <v>0.07</v>
      </c>
      <c r="K211" s="85">
        <v>0</v>
      </c>
      <c r="L211" s="85">
        <v>0.2</v>
      </c>
      <c r="M211" s="85">
        <v>2.42</v>
      </c>
      <c r="N211" s="85">
        <v>8.74</v>
      </c>
      <c r="O211" s="85">
        <v>115.74</v>
      </c>
      <c r="P211" s="85">
        <v>20.86</v>
      </c>
      <c r="Q211" s="85">
        <v>0.97</v>
      </c>
      <c r="R211" s="85">
        <v>0</v>
      </c>
      <c r="S211" s="85">
        <v>1.84</v>
      </c>
      <c r="T211" s="38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</row>
    <row r="212" spans="1:34" ht="29.25" customHeight="1">
      <c r="A212" s="4"/>
      <c r="B212" s="82" t="s">
        <v>190</v>
      </c>
      <c r="C212" s="168" t="s">
        <v>48</v>
      </c>
      <c r="D212" s="83" t="s">
        <v>85</v>
      </c>
      <c r="E212" s="110">
        <v>138.6</v>
      </c>
      <c r="F212" s="110">
        <v>3.67</v>
      </c>
      <c r="G212" s="110">
        <v>6.62</v>
      </c>
      <c r="H212" s="110">
        <v>14.2</v>
      </c>
      <c r="I212" s="85">
        <v>0.05</v>
      </c>
      <c r="J212" s="164">
        <v>0.025</v>
      </c>
      <c r="K212" s="85">
        <v>30.74</v>
      </c>
      <c r="L212" s="85">
        <v>0</v>
      </c>
      <c r="M212" s="85">
        <v>0.3516</v>
      </c>
      <c r="N212" s="85">
        <v>105.75</v>
      </c>
      <c r="O212" s="85">
        <v>73.24</v>
      </c>
      <c r="P212" s="85">
        <v>37.53</v>
      </c>
      <c r="Q212" s="85">
        <v>1.4</v>
      </c>
      <c r="R212" s="85">
        <v>0.01</v>
      </c>
      <c r="S212" s="85">
        <v>1.49</v>
      </c>
      <c r="T212" s="38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</row>
    <row r="213" spans="1:34" ht="30.75" customHeight="1">
      <c r="A213" s="4"/>
      <c r="B213" s="82" t="s">
        <v>130</v>
      </c>
      <c r="C213" s="170" t="s">
        <v>101</v>
      </c>
      <c r="D213" s="83" t="s">
        <v>74</v>
      </c>
      <c r="E213" s="85">
        <v>132.8</v>
      </c>
      <c r="F213" s="85">
        <v>0.662</v>
      </c>
      <c r="G213" s="85">
        <v>0.09</v>
      </c>
      <c r="H213" s="85">
        <v>32.014</v>
      </c>
      <c r="I213" s="85">
        <v>0.016</v>
      </c>
      <c r="J213" s="85">
        <v>0.08</v>
      </c>
      <c r="K213" s="85">
        <v>0.726</v>
      </c>
      <c r="L213" s="85">
        <v>0</v>
      </c>
      <c r="M213" s="85">
        <v>0</v>
      </c>
      <c r="N213" s="85">
        <v>32.48</v>
      </c>
      <c r="O213" s="85">
        <v>23.44</v>
      </c>
      <c r="P213" s="85">
        <v>7.46</v>
      </c>
      <c r="Q213" s="85">
        <v>0.02</v>
      </c>
      <c r="R213" s="164">
        <v>0.022</v>
      </c>
      <c r="S213" s="85">
        <v>0.698</v>
      </c>
      <c r="T213" s="38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</row>
    <row r="214" spans="1:34" ht="28.5" customHeight="1">
      <c r="A214" s="4"/>
      <c r="B214" s="82" t="s">
        <v>125</v>
      </c>
      <c r="C214" s="167" t="s">
        <v>38</v>
      </c>
      <c r="D214" s="83" t="s">
        <v>134</v>
      </c>
      <c r="E214" s="85">
        <v>142</v>
      </c>
      <c r="F214" s="85">
        <v>4.56</v>
      </c>
      <c r="G214" s="85">
        <v>0.48</v>
      </c>
      <c r="H214" s="85">
        <v>29.52</v>
      </c>
      <c r="I214" s="91">
        <v>0.066</v>
      </c>
      <c r="J214" s="91">
        <v>0.036</v>
      </c>
      <c r="K214" s="85">
        <v>0</v>
      </c>
      <c r="L214" s="85">
        <v>0</v>
      </c>
      <c r="M214" s="85">
        <v>0</v>
      </c>
      <c r="N214" s="85">
        <v>12</v>
      </c>
      <c r="O214" s="85">
        <v>39</v>
      </c>
      <c r="P214" s="85">
        <v>8.4</v>
      </c>
      <c r="Q214" s="85">
        <v>1.1</v>
      </c>
      <c r="R214" s="85">
        <v>0</v>
      </c>
      <c r="S214" s="85">
        <v>0.66</v>
      </c>
      <c r="T214" s="38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</row>
    <row r="215" spans="1:34" ht="30.75" customHeight="1">
      <c r="A215" s="4"/>
      <c r="B215" s="82" t="s">
        <v>125</v>
      </c>
      <c r="C215" s="170" t="s">
        <v>13</v>
      </c>
      <c r="D215" s="86" t="s">
        <v>82</v>
      </c>
      <c r="E215" s="85">
        <v>52</v>
      </c>
      <c r="F215" s="85">
        <v>0.98</v>
      </c>
      <c r="G215" s="85">
        <v>0.36</v>
      </c>
      <c r="H215" s="85">
        <v>10.02</v>
      </c>
      <c r="I215" s="91">
        <v>0.054</v>
      </c>
      <c r="J215" s="91">
        <v>0.018</v>
      </c>
      <c r="K215" s="85">
        <v>0</v>
      </c>
      <c r="L215" s="85">
        <v>0</v>
      </c>
      <c r="M215" s="85">
        <v>0.27</v>
      </c>
      <c r="N215" s="85">
        <v>10.5</v>
      </c>
      <c r="O215" s="85">
        <v>47.4</v>
      </c>
      <c r="P215" s="85">
        <v>5.1</v>
      </c>
      <c r="Q215" s="85">
        <v>0.36</v>
      </c>
      <c r="R215" s="85">
        <v>0</v>
      </c>
      <c r="S215" s="85">
        <v>1.17</v>
      </c>
      <c r="T215" s="38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</row>
    <row r="216" spans="1:34" ht="30.75" customHeight="1">
      <c r="A216" s="4"/>
      <c r="B216" s="122"/>
      <c r="C216" s="87" t="s">
        <v>18</v>
      </c>
      <c r="D216" s="88"/>
      <c r="E216" s="89">
        <f>SUM(E209:E215)</f>
        <v>870.77</v>
      </c>
      <c r="F216" s="89">
        <f aca="true" t="shared" si="25" ref="F216:S216">SUM(F209:F215)</f>
        <v>24.999</v>
      </c>
      <c r="G216" s="89">
        <f t="shared" si="25"/>
        <v>29.99</v>
      </c>
      <c r="H216" s="89">
        <f t="shared" si="25"/>
        <v>117.94399999999999</v>
      </c>
      <c r="I216" s="89">
        <f t="shared" si="25"/>
        <v>0.398</v>
      </c>
      <c r="J216" s="89">
        <f t="shared" si="25"/>
        <v>0.389</v>
      </c>
      <c r="K216" s="89">
        <f t="shared" si="25"/>
        <v>34.736</v>
      </c>
      <c r="L216" s="89">
        <f t="shared" si="25"/>
        <v>0.22</v>
      </c>
      <c r="M216" s="89">
        <f t="shared" si="25"/>
        <v>5.2666</v>
      </c>
      <c r="N216" s="89">
        <f t="shared" si="25"/>
        <v>210.4</v>
      </c>
      <c r="O216" s="89">
        <f t="shared" si="25"/>
        <v>412.395</v>
      </c>
      <c r="P216" s="89">
        <f t="shared" si="25"/>
        <v>111.10499999999999</v>
      </c>
      <c r="Q216" s="89">
        <f t="shared" si="25"/>
        <v>5.250000000000001</v>
      </c>
      <c r="R216" s="89">
        <f t="shared" si="25"/>
        <v>0.037</v>
      </c>
      <c r="S216" s="89">
        <f t="shared" si="25"/>
        <v>6.398</v>
      </c>
      <c r="T216" s="39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</row>
    <row r="217" spans="1:34" ht="39.75" customHeight="1">
      <c r="A217" s="4"/>
      <c r="B217" s="114"/>
      <c r="C217" s="90" t="s">
        <v>16</v>
      </c>
      <c r="D217" s="83"/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  <c r="P217" s="93"/>
      <c r="Q217" s="93"/>
      <c r="R217" s="93"/>
      <c r="S217" s="93"/>
      <c r="T217" s="45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</row>
    <row r="218" spans="1:34" ht="39.75" customHeight="1">
      <c r="A218" s="4"/>
      <c r="B218" s="84" t="s">
        <v>152</v>
      </c>
      <c r="C218" s="167" t="s">
        <v>53</v>
      </c>
      <c r="D218" s="86" t="s">
        <v>116</v>
      </c>
      <c r="E218" s="85">
        <v>155</v>
      </c>
      <c r="F218" s="85">
        <v>5.3</v>
      </c>
      <c r="G218" s="85">
        <v>8.26</v>
      </c>
      <c r="H218" s="85">
        <v>14.82</v>
      </c>
      <c r="I218" s="91">
        <v>0.09</v>
      </c>
      <c r="J218" s="91">
        <v>0.06</v>
      </c>
      <c r="K218" s="85">
        <v>0</v>
      </c>
      <c r="L218" s="85">
        <v>0</v>
      </c>
      <c r="M218" s="85">
        <v>0.45</v>
      </c>
      <c r="N218" s="85">
        <v>11.2</v>
      </c>
      <c r="O218" s="85">
        <v>59.9</v>
      </c>
      <c r="P218" s="85">
        <v>9.2</v>
      </c>
      <c r="Q218" s="85">
        <v>1</v>
      </c>
      <c r="R218" s="85">
        <v>0</v>
      </c>
      <c r="S218" s="85">
        <v>0.77</v>
      </c>
      <c r="T218" s="38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</row>
    <row r="219" spans="1:34" ht="39.75" customHeight="1">
      <c r="A219" s="4"/>
      <c r="B219" s="82" t="s">
        <v>132</v>
      </c>
      <c r="C219" s="167" t="s">
        <v>80</v>
      </c>
      <c r="D219" s="83" t="s">
        <v>100</v>
      </c>
      <c r="E219" s="85">
        <v>320</v>
      </c>
      <c r="F219" s="85">
        <v>2.85</v>
      </c>
      <c r="G219" s="85">
        <v>3.05</v>
      </c>
      <c r="H219" s="85">
        <v>49.36</v>
      </c>
      <c r="I219" s="85">
        <v>0.011</v>
      </c>
      <c r="J219" s="85">
        <v>0.05</v>
      </c>
      <c r="K219" s="85">
        <v>0.87</v>
      </c>
      <c r="L219" s="85">
        <v>0</v>
      </c>
      <c r="M219" s="85">
        <v>0.65</v>
      </c>
      <c r="N219" s="85">
        <v>133.7</v>
      </c>
      <c r="O219" s="85">
        <v>201.18</v>
      </c>
      <c r="P219" s="85">
        <v>10.3</v>
      </c>
      <c r="Q219" s="85">
        <v>0</v>
      </c>
      <c r="R219" s="85">
        <v>0</v>
      </c>
      <c r="S219" s="85">
        <v>0.3</v>
      </c>
      <c r="T219" s="38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</row>
    <row r="220" spans="1:34" ht="39.75" customHeight="1">
      <c r="A220" s="4"/>
      <c r="B220" s="84" t="s">
        <v>133</v>
      </c>
      <c r="C220" s="168" t="s">
        <v>50</v>
      </c>
      <c r="D220" s="83" t="s">
        <v>74</v>
      </c>
      <c r="E220" s="164">
        <v>118.6</v>
      </c>
      <c r="F220" s="164">
        <v>4.08</v>
      </c>
      <c r="G220" s="85">
        <v>3.54</v>
      </c>
      <c r="H220" s="164">
        <v>17.58</v>
      </c>
      <c r="I220" s="164">
        <v>0.05</v>
      </c>
      <c r="J220" s="164">
        <v>0.02</v>
      </c>
      <c r="K220" s="164">
        <v>1.58</v>
      </c>
      <c r="L220" s="85">
        <v>0</v>
      </c>
      <c r="M220" s="85">
        <v>0</v>
      </c>
      <c r="N220" s="164">
        <v>152.22</v>
      </c>
      <c r="O220" s="164">
        <v>124.56</v>
      </c>
      <c r="P220" s="164">
        <v>21.34</v>
      </c>
      <c r="Q220" s="164">
        <v>0.8</v>
      </c>
      <c r="R220" s="164">
        <v>0.01</v>
      </c>
      <c r="S220" s="85">
        <v>0.478</v>
      </c>
      <c r="T220" s="38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</row>
    <row r="221" spans="1:34" ht="30.75" customHeight="1">
      <c r="A221" s="4"/>
      <c r="B221" s="82" t="s">
        <v>125</v>
      </c>
      <c r="C221" s="167" t="s">
        <v>39</v>
      </c>
      <c r="D221" s="83" t="s">
        <v>74</v>
      </c>
      <c r="E221" s="85">
        <v>102</v>
      </c>
      <c r="F221" s="85">
        <v>2.8</v>
      </c>
      <c r="G221" s="85">
        <v>3</v>
      </c>
      <c r="H221" s="85">
        <v>8.4</v>
      </c>
      <c r="I221" s="85">
        <v>0.004</v>
      </c>
      <c r="J221" s="85">
        <v>0.02</v>
      </c>
      <c r="K221" s="85">
        <v>0</v>
      </c>
      <c r="L221" s="85">
        <v>0</v>
      </c>
      <c r="M221" s="85">
        <v>0</v>
      </c>
      <c r="N221" s="85">
        <v>148</v>
      </c>
      <c r="O221" s="85">
        <v>184</v>
      </c>
      <c r="P221" s="85">
        <v>0</v>
      </c>
      <c r="Q221" s="85">
        <v>0.8</v>
      </c>
      <c r="R221" s="85">
        <v>0</v>
      </c>
      <c r="S221" s="85">
        <v>0</v>
      </c>
      <c r="T221" s="38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</row>
    <row r="222" spans="1:34" ht="28.5" customHeight="1">
      <c r="A222" s="4"/>
      <c r="B222" s="82" t="s">
        <v>125</v>
      </c>
      <c r="C222" s="167" t="s">
        <v>13</v>
      </c>
      <c r="D222" s="86" t="s">
        <v>82</v>
      </c>
      <c r="E222" s="85">
        <v>52</v>
      </c>
      <c r="F222" s="85">
        <v>0.98</v>
      </c>
      <c r="G222" s="85">
        <v>0.36</v>
      </c>
      <c r="H222" s="85">
        <v>10.02</v>
      </c>
      <c r="I222" s="91">
        <v>0.054</v>
      </c>
      <c r="J222" s="91">
        <v>0.018</v>
      </c>
      <c r="K222" s="85">
        <v>0</v>
      </c>
      <c r="L222" s="85">
        <v>0</v>
      </c>
      <c r="M222" s="85">
        <v>0.27</v>
      </c>
      <c r="N222" s="85">
        <v>10.5</v>
      </c>
      <c r="O222" s="85">
        <v>47.4</v>
      </c>
      <c r="P222" s="85">
        <v>5.1</v>
      </c>
      <c r="Q222" s="85">
        <v>0.36</v>
      </c>
      <c r="R222" s="85">
        <v>0</v>
      </c>
      <c r="S222" s="85">
        <v>1.17</v>
      </c>
      <c r="T222" s="38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</row>
    <row r="223" spans="1:34" ht="25.5" customHeight="1">
      <c r="A223" s="4"/>
      <c r="B223" s="82"/>
      <c r="C223" s="87" t="s">
        <v>19</v>
      </c>
      <c r="D223" s="88"/>
      <c r="E223" s="89">
        <f>SUM(E218:E222)</f>
        <v>747.6</v>
      </c>
      <c r="F223" s="89">
        <f aca="true" t="shared" si="26" ref="F223:S223">SUM(F218:F222)</f>
        <v>16.01</v>
      </c>
      <c r="G223" s="89">
        <f t="shared" si="26"/>
        <v>18.209999999999997</v>
      </c>
      <c r="H223" s="89">
        <f t="shared" si="26"/>
        <v>100.18</v>
      </c>
      <c r="I223" s="89">
        <f t="shared" si="26"/>
        <v>0.209</v>
      </c>
      <c r="J223" s="89">
        <f t="shared" si="26"/>
        <v>0.16799999999999998</v>
      </c>
      <c r="K223" s="89">
        <f t="shared" si="26"/>
        <v>2.45</v>
      </c>
      <c r="L223" s="89">
        <f t="shared" si="26"/>
        <v>0</v>
      </c>
      <c r="M223" s="89">
        <f t="shared" si="26"/>
        <v>1.37</v>
      </c>
      <c r="N223" s="89">
        <f t="shared" si="26"/>
        <v>455.62</v>
      </c>
      <c r="O223" s="89">
        <f t="shared" si="26"/>
        <v>617.04</v>
      </c>
      <c r="P223" s="89">
        <f t="shared" si="26"/>
        <v>45.940000000000005</v>
      </c>
      <c r="Q223" s="89">
        <f t="shared" si="26"/>
        <v>2.96</v>
      </c>
      <c r="R223" s="89">
        <f t="shared" si="26"/>
        <v>0.01</v>
      </c>
      <c r="S223" s="89">
        <f t="shared" si="26"/>
        <v>2.718</v>
      </c>
      <c r="T223" s="23">
        <f>SUM(T218:T222)</f>
        <v>0</v>
      </c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</row>
    <row r="224" spans="1:34" ht="39.75" customHeight="1">
      <c r="A224" s="4"/>
      <c r="B224" s="84"/>
      <c r="C224" s="92" t="s">
        <v>26</v>
      </c>
      <c r="D224" s="88"/>
      <c r="E224" s="93">
        <f>E207+E216+E223</f>
        <v>2420.97</v>
      </c>
      <c r="F224" s="93">
        <f aca="true" t="shared" si="27" ref="F224:S224">F207+F216+F223</f>
        <v>70.129</v>
      </c>
      <c r="G224" s="93">
        <f t="shared" si="27"/>
        <v>76.03999999999999</v>
      </c>
      <c r="H224" s="93">
        <f t="shared" si="27"/>
        <v>327.214</v>
      </c>
      <c r="I224" s="93">
        <f t="shared" si="27"/>
        <v>0.7735</v>
      </c>
      <c r="J224" s="93">
        <f t="shared" si="27"/>
        <v>0.7589999999999999</v>
      </c>
      <c r="K224" s="93">
        <f t="shared" si="27"/>
        <v>37.771</v>
      </c>
      <c r="L224" s="93">
        <f t="shared" si="27"/>
        <v>0.295</v>
      </c>
      <c r="M224" s="93">
        <f t="shared" si="27"/>
        <v>8.4166</v>
      </c>
      <c r="N224" s="93">
        <f t="shared" si="27"/>
        <v>899.62</v>
      </c>
      <c r="O224" s="93">
        <f t="shared" si="27"/>
        <v>1586.7350000000001</v>
      </c>
      <c r="P224" s="93">
        <f t="shared" si="27"/>
        <v>267.445</v>
      </c>
      <c r="Q224" s="93">
        <f t="shared" si="27"/>
        <v>9.96</v>
      </c>
      <c r="R224" s="93">
        <f t="shared" si="27"/>
        <v>0.057</v>
      </c>
      <c r="S224" s="93">
        <f t="shared" si="27"/>
        <v>13.581</v>
      </c>
      <c r="T224" s="45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</row>
    <row r="225" spans="1:34" ht="18.75" customHeight="1">
      <c r="A225" s="4"/>
      <c r="B225" s="75"/>
      <c r="C225" s="75"/>
      <c r="D225" s="106"/>
      <c r="E225" s="117"/>
      <c r="F225" s="117"/>
      <c r="G225" s="117"/>
      <c r="H225" s="117"/>
      <c r="I225" s="117"/>
      <c r="J225" s="117"/>
      <c r="K225" s="117"/>
      <c r="L225" s="117"/>
      <c r="M225" s="117"/>
      <c r="N225" s="117"/>
      <c r="O225" s="117"/>
      <c r="P225" s="117"/>
      <c r="Q225" s="117"/>
      <c r="R225" s="117"/>
      <c r="S225" s="117"/>
      <c r="T225" s="28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</row>
    <row r="226" spans="1:34" ht="18.75">
      <c r="A226" s="4"/>
      <c r="B226" s="61"/>
      <c r="C226" s="75" t="s">
        <v>191</v>
      </c>
      <c r="D226" s="106"/>
      <c r="E226" s="117"/>
      <c r="F226" s="117"/>
      <c r="G226" s="117"/>
      <c r="H226" s="117"/>
      <c r="I226" s="117"/>
      <c r="J226" s="117"/>
      <c r="K226" s="117"/>
      <c r="L226" s="117"/>
      <c r="M226" s="117"/>
      <c r="N226" s="117"/>
      <c r="O226" s="117"/>
      <c r="P226" s="117"/>
      <c r="Q226" s="117"/>
      <c r="R226" s="117"/>
      <c r="S226" s="117"/>
      <c r="T226" s="28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</row>
    <row r="227" spans="1:34" ht="15.75" customHeight="1">
      <c r="A227" s="4"/>
      <c r="B227" s="61"/>
      <c r="C227" s="158" t="s">
        <v>119</v>
      </c>
      <c r="D227" s="106"/>
      <c r="E227" s="117"/>
      <c r="F227" s="117"/>
      <c r="G227" s="117"/>
      <c r="H227" s="117"/>
      <c r="I227" s="117"/>
      <c r="J227" s="117"/>
      <c r="K227" s="117"/>
      <c r="L227" s="117"/>
      <c r="M227" s="117"/>
      <c r="N227" s="117"/>
      <c r="O227" s="117"/>
      <c r="P227" s="134"/>
      <c r="Q227" s="134"/>
      <c r="R227" s="134"/>
      <c r="S227" s="130"/>
      <c r="T227" s="27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</row>
    <row r="228" spans="1:34" ht="26.25" customHeight="1">
      <c r="A228" s="4"/>
      <c r="B228" s="215" t="s">
        <v>21</v>
      </c>
      <c r="C228" s="215" t="s">
        <v>108</v>
      </c>
      <c r="D228" s="216" t="s">
        <v>109</v>
      </c>
      <c r="E228" s="224" t="s">
        <v>110</v>
      </c>
      <c r="F228" s="204" t="s">
        <v>111</v>
      </c>
      <c r="G228" s="205"/>
      <c r="H228" s="206"/>
      <c r="I228" s="204" t="s">
        <v>112</v>
      </c>
      <c r="J228" s="205"/>
      <c r="K228" s="205"/>
      <c r="L228" s="205"/>
      <c r="M228" s="206"/>
      <c r="N228" s="204" t="s">
        <v>113</v>
      </c>
      <c r="O228" s="205"/>
      <c r="P228" s="205"/>
      <c r="Q228" s="205"/>
      <c r="R228" s="205"/>
      <c r="S228" s="206"/>
      <c r="T228" s="27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</row>
    <row r="229" spans="1:34" ht="30" customHeight="1">
      <c r="A229" s="4"/>
      <c r="B229" s="215"/>
      <c r="C229" s="215"/>
      <c r="D229" s="217"/>
      <c r="E229" s="225"/>
      <c r="F229" s="154" t="s">
        <v>1</v>
      </c>
      <c r="G229" s="154" t="s">
        <v>2</v>
      </c>
      <c r="H229" s="154" t="s">
        <v>3</v>
      </c>
      <c r="I229" s="154" t="s">
        <v>4</v>
      </c>
      <c r="J229" s="154" t="s">
        <v>239</v>
      </c>
      <c r="K229" s="154" t="s">
        <v>5</v>
      </c>
      <c r="L229" s="154" t="s">
        <v>6</v>
      </c>
      <c r="M229" s="154" t="s">
        <v>107</v>
      </c>
      <c r="N229" s="154" t="s">
        <v>7</v>
      </c>
      <c r="O229" s="154" t="s">
        <v>8</v>
      </c>
      <c r="P229" s="154" t="s">
        <v>9</v>
      </c>
      <c r="Q229" s="154" t="s">
        <v>240</v>
      </c>
      <c r="R229" s="154" t="s">
        <v>241</v>
      </c>
      <c r="S229" s="154" t="s">
        <v>10</v>
      </c>
      <c r="T229" s="27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</row>
    <row r="230" spans="1:34" ht="39.75" customHeight="1">
      <c r="A230" s="4"/>
      <c r="B230" s="100"/>
      <c r="C230" s="76" t="s">
        <v>11</v>
      </c>
      <c r="D230" s="101"/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  <c r="P230" s="82"/>
      <c r="Q230" s="82"/>
      <c r="R230" s="82"/>
      <c r="S230" s="82"/>
      <c r="T230" s="29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</row>
    <row r="231" spans="1:34" ht="39.75" customHeight="1">
      <c r="A231" s="4"/>
      <c r="B231" s="84" t="s">
        <v>143</v>
      </c>
      <c r="C231" s="167" t="s">
        <v>56</v>
      </c>
      <c r="D231" s="83" t="s">
        <v>116</v>
      </c>
      <c r="E231" s="85">
        <v>118.5</v>
      </c>
      <c r="F231" s="85">
        <v>4.67</v>
      </c>
      <c r="G231" s="85">
        <v>3.29</v>
      </c>
      <c r="H231" s="85">
        <v>17.53</v>
      </c>
      <c r="I231" s="85">
        <v>0.38</v>
      </c>
      <c r="J231" s="85">
        <v>0.07</v>
      </c>
      <c r="K231" s="85">
        <v>0</v>
      </c>
      <c r="L231" s="85">
        <v>0</v>
      </c>
      <c r="M231" s="85">
        <v>0.44</v>
      </c>
      <c r="N231" s="85">
        <v>8.5</v>
      </c>
      <c r="O231" s="85">
        <v>47.5</v>
      </c>
      <c r="P231" s="85">
        <v>7.5</v>
      </c>
      <c r="Q231" s="85">
        <v>0</v>
      </c>
      <c r="R231" s="85">
        <v>0</v>
      </c>
      <c r="S231" s="85">
        <v>0.59</v>
      </c>
      <c r="T231" s="38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</row>
    <row r="232" spans="1:34" ht="39.75" customHeight="1">
      <c r="A232" s="4"/>
      <c r="B232" s="84" t="s">
        <v>254</v>
      </c>
      <c r="C232" s="167" t="s">
        <v>224</v>
      </c>
      <c r="D232" s="83" t="s">
        <v>100</v>
      </c>
      <c r="E232" s="85">
        <v>241.11</v>
      </c>
      <c r="F232" s="85">
        <v>5.6</v>
      </c>
      <c r="G232" s="85">
        <v>8.33</v>
      </c>
      <c r="H232" s="85">
        <v>35.09</v>
      </c>
      <c r="I232" s="85">
        <v>0.16</v>
      </c>
      <c r="J232" s="85">
        <v>0.29</v>
      </c>
      <c r="K232" s="85">
        <v>0.39</v>
      </c>
      <c r="L232" s="85">
        <v>0</v>
      </c>
      <c r="M232" s="85">
        <v>0.4</v>
      </c>
      <c r="N232" s="85">
        <v>227.46</v>
      </c>
      <c r="O232" s="85">
        <v>112</v>
      </c>
      <c r="P232" s="85">
        <v>31.22</v>
      </c>
      <c r="Q232" s="85">
        <v>1.6</v>
      </c>
      <c r="R232" s="85">
        <v>0.02</v>
      </c>
      <c r="S232" s="85">
        <v>0.48</v>
      </c>
      <c r="T232" s="38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</row>
    <row r="233" spans="1:34" ht="39.75" customHeight="1">
      <c r="A233" s="4"/>
      <c r="B233" s="82" t="s">
        <v>142</v>
      </c>
      <c r="C233" s="167" t="s">
        <v>41</v>
      </c>
      <c r="D233" s="83" t="s">
        <v>74</v>
      </c>
      <c r="E233" s="11">
        <v>100.6</v>
      </c>
      <c r="F233" s="11">
        <v>3.17</v>
      </c>
      <c r="G233" s="11">
        <v>2.67</v>
      </c>
      <c r="H233" s="11">
        <v>15.95</v>
      </c>
      <c r="I233" s="11">
        <v>0.04</v>
      </c>
      <c r="J233" s="11">
        <v>0.02</v>
      </c>
      <c r="K233" s="11">
        <v>1.3</v>
      </c>
      <c r="L233" s="85">
        <v>0</v>
      </c>
      <c r="M233" s="11">
        <v>0</v>
      </c>
      <c r="N233" s="11">
        <v>125.78</v>
      </c>
      <c r="O233" s="11">
        <v>90</v>
      </c>
      <c r="P233" s="11">
        <v>14</v>
      </c>
      <c r="Q233" s="11">
        <v>0</v>
      </c>
      <c r="R233" s="11">
        <v>0.01</v>
      </c>
      <c r="S233" s="11">
        <v>0.13</v>
      </c>
      <c r="T233" s="38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</row>
    <row r="234" spans="1:34" ht="39.75" customHeight="1">
      <c r="A234" s="4"/>
      <c r="B234" s="82" t="s">
        <v>125</v>
      </c>
      <c r="C234" s="169" t="s">
        <v>64</v>
      </c>
      <c r="D234" s="86" t="s">
        <v>88</v>
      </c>
      <c r="E234" s="85">
        <v>163</v>
      </c>
      <c r="F234" s="85">
        <v>0.4</v>
      </c>
      <c r="G234" s="85">
        <v>0.05</v>
      </c>
      <c r="H234" s="85">
        <v>39.9</v>
      </c>
      <c r="I234" s="85">
        <v>0</v>
      </c>
      <c r="J234" s="85">
        <v>0</v>
      </c>
      <c r="K234" s="85">
        <v>0</v>
      </c>
      <c r="L234" s="85">
        <v>0</v>
      </c>
      <c r="M234" s="85">
        <v>1</v>
      </c>
      <c r="N234" s="85">
        <v>12.5</v>
      </c>
      <c r="O234" s="85">
        <v>6</v>
      </c>
      <c r="P234" s="85">
        <v>8.7</v>
      </c>
      <c r="Q234" s="85">
        <v>1.54</v>
      </c>
      <c r="R234" s="85">
        <v>0</v>
      </c>
      <c r="S234" s="85">
        <v>0</v>
      </c>
      <c r="T234" s="38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</row>
    <row r="235" spans="1:34" ht="39.75" customHeight="1">
      <c r="A235" s="4"/>
      <c r="B235" s="82" t="s">
        <v>125</v>
      </c>
      <c r="C235" s="167" t="s">
        <v>13</v>
      </c>
      <c r="D235" s="86" t="s">
        <v>82</v>
      </c>
      <c r="E235" s="85">
        <v>52</v>
      </c>
      <c r="F235" s="85">
        <v>0.98</v>
      </c>
      <c r="G235" s="85">
        <v>0.36</v>
      </c>
      <c r="H235" s="85">
        <v>10.02</v>
      </c>
      <c r="I235" s="91">
        <v>0.054</v>
      </c>
      <c r="J235" s="91">
        <v>0.018</v>
      </c>
      <c r="K235" s="85">
        <v>0</v>
      </c>
      <c r="L235" s="85">
        <v>0</v>
      </c>
      <c r="M235" s="85">
        <v>0.27</v>
      </c>
      <c r="N235" s="85">
        <v>10.5</v>
      </c>
      <c r="O235" s="85">
        <v>47.4</v>
      </c>
      <c r="P235" s="85">
        <v>5.1</v>
      </c>
      <c r="Q235" s="85">
        <v>0.36</v>
      </c>
      <c r="R235" s="85">
        <v>0</v>
      </c>
      <c r="S235" s="85">
        <v>1.17</v>
      </c>
      <c r="T235" s="38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</row>
    <row r="236" spans="1:34" ht="39.75" customHeight="1">
      <c r="A236" s="4"/>
      <c r="B236" s="82"/>
      <c r="C236" s="87" t="s">
        <v>20</v>
      </c>
      <c r="D236" s="83"/>
      <c r="E236" s="89">
        <f>SUM(E231:E235)</f>
        <v>675.21</v>
      </c>
      <c r="F236" s="89">
        <f aca="true" t="shared" si="28" ref="F236:S236">SUM(F231:F235)</f>
        <v>14.82</v>
      </c>
      <c r="G236" s="89">
        <f t="shared" si="28"/>
        <v>14.700000000000001</v>
      </c>
      <c r="H236" s="89">
        <f t="shared" si="28"/>
        <v>118.49</v>
      </c>
      <c r="I236" s="89">
        <f t="shared" si="28"/>
        <v>0.6340000000000001</v>
      </c>
      <c r="J236" s="89">
        <f t="shared" si="28"/>
        <v>0.398</v>
      </c>
      <c r="K236" s="89">
        <f t="shared" si="28"/>
        <v>1.69</v>
      </c>
      <c r="L236" s="89">
        <f t="shared" si="28"/>
        <v>0</v>
      </c>
      <c r="M236" s="89">
        <f t="shared" si="28"/>
        <v>2.1100000000000003</v>
      </c>
      <c r="N236" s="89">
        <f t="shared" si="28"/>
        <v>384.74</v>
      </c>
      <c r="O236" s="89">
        <f t="shared" si="28"/>
        <v>302.9</v>
      </c>
      <c r="P236" s="89">
        <f t="shared" si="28"/>
        <v>66.52</v>
      </c>
      <c r="Q236" s="89">
        <f t="shared" si="28"/>
        <v>3.5</v>
      </c>
      <c r="R236" s="89">
        <f t="shared" si="28"/>
        <v>0.03</v>
      </c>
      <c r="S236" s="89">
        <f t="shared" si="28"/>
        <v>2.3699999999999997</v>
      </c>
      <c r="T236" s="23">
        <f>SUM(T231:T235)</f>
        <v>0</v>
      </c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</row>
    <row r="237" spans="1:34" ht="39.75" customHeight="1">
      <c r="A237" s="4"/>
      <c r="B237" s="84"/>
      <c r="C237" s="90" t="s">
        <v>12</v>
      </c>
      <c r="D237" s="83"/>
      <c r="E237" s="82"/>
      <c r="F237" s="82"/>
      <c r="G237" s="82"/>
      <c r="H237" s="82" t="s">
        <v>14</v>
      </c>
      <c r="I237" s="82"/>
      <c r="J237" s="82"/>
      <c r="K237" s="82"/>
      <c r="L237" s="82"/>
      <c r="M237" s="82"/>
      <c r="N237" s="82"/>
      <c r="O237" s="82"/>
      <c r="P237" s="82"/>
      <c r="Q237" s="82"/>
      <c r="R237" s="82"/>
      <c r="S237" s="82"/>
      <c r="T237" s="40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</row>
    <row r="238" spans="1:34" ht="30.75" customHeight="1">
      <c r="A238" s="4"/>
      <c r="B238" s="82" t="s">
        <v>256</v>
      </c>
      <c r="C238" s="167" t="s">
        <v>271</v>
      </c>
      <c r="D238" s="83" t="s">
        <v>83</v>
      </c>
      <c r="E238" s="11">
        <v>109</v>
      </c>
      <c r="F238" s="11">
        <v>5.5</v>
      </c>
      <c r="G238" s="11">
        <v>6.5</v>
      </c>
      <c r="H238" s="11">
        <v>66.5</v>
      </c>
      <c r="I238" s="11">
        <v>0.01</v>
      </c>
      <c r="J238" s="11">
        <v>0.4</v>
      </c>
      <c r="K238" s="11">
        <v>0.5</v>
      </c>
      <c r="L238" s="11">
        <v>0.53</v>
      </c>
      <c r="M238" s="11">
        <v>0</v>
      </c>
      <c r="N238" s="11">
        <v>73</v>
      </c>
      <c r="O238" s="11">
        <v>127.7</v>
      </c>
      <c r="P238" s="11">
        <v>31.9</v>
      </c>
      <c r="Q238" s="11">
        <v>1.3</v>
      </c>
      <c r="R238" s="11">
        <v>0.01</v>
      </c>
      <c r="S238" s="11">
        <v>0.63</v>
      </c>
      <c r="T238" s="38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</row>
    <row r="239" spans="1:34" ht="32.25" customHeight="1">
      <c r="A239" s="4"/>
      <c r="B239" s="84" t="s">
        <v>192</v>
      </c>
      <c r="C239" s="167" t="s">
        <v>65</v>
      </c>
      <c r="D239" s="83" t="s">
        <v>84</v>
      </c>
      <c r="E239" s="85">
        <v>167.25</v>
      </c>
      <c r="F239" s="85">
        <v>8.6</v>
      </c>
      <c r="G239" s="85">
        <v>8.41</v>
      </c>
      <c r="H239" s="85">
        <v>14.33</v>
      </c>
      <c r="I239" s="85">
        <v>0.1</v>
      </c>
      <c r="J239" s="85">
        <v>0.05</v>
      </c>
      <c r="K239" s="85">
        <v>3.11</v>
      </c>
      <c r="L239" s="85">
        <v>0.015</v>
      </c>
      <c r="M239" s="85">
        <v>0.875</v>
      </c>
      <c r="N239" s="85">
        <v>45.3</v>
      </c>
      <c r="O239" s="85">
        <v>176.53</v>
      </c>
      <c r="P239" s="85">
        <v>47.35</v>
      </c>
      <c r="Q239" s="85">
        <v>0.05</v>
      </c>
      <c r="R239" s="85">
        <v>0.02</v>
      </c>
      <c r="S239" s="85">
        <v>1.27</v>
      </c>
      <c r="T239" s="38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</row>
    <row r="240" spans="1:34" ht="30.75" customHeight="1">
      <c r="A240" s="4"/>
      <c r="B240" s="82" t="s">
        <v>168</v>
      </c>
      <c r="C240" s="176" t="s">
        <v>76</v>
      </c>
      <c r="D240" s="83" t="s">
        <v>74</v>
      </c>
      <c r="E240" s="11">
        <v>437.71</v>
      </c>
      <c r="F240" s="11">
        <v>23.7</v>
      </c>
      <c r="G240" s="11">
        <v>33.71</v>
      </c>
      <c r="H240" s="11">
        <v>18.948</v>
      </c>
      <c r="I240" s="11">
        <v>0.422</v>
      </c>
      <c r="J240" s="11">
        <v>0.22</v>
      </c>
      <c r="K240" s="11">
        <v>7.725</v>
      </c>
      <c r="L240" s="11">
        <v>0</v>
      </c>
      <c r="M240" s="11">
        <v>0.353</v>
      </c>
      <c r="N240" s="11">
        <v>32.788</v>
      </c>
      <c r="O240" s="11">
        <v>205.965</v>
      </c>
      <c r="P240" s="11">
        <v>28.98</v>
      </c>
      <c r="Q240" s="11">
        <v>2.5</v>
      </c>
      <c r="R240" s="11">
        <v>0.02</v>
      </c>
      <c r="S240" s="11">
        <v>1.45</v>
      </c>
      <c r="T240" s="38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</row>
    <row r="241" spans="1:34" ht="29.25" customHeight="1">
      <c r="A241" s="4"/>
      <c r="B241" s="82" t="s">
        <v>161</v>
      </c>
      <c r="C241" s="167" t="s">
        <v>43</v>
      </c>
      <c r="D241" s="102" t="s">
        <v>74</v>
      </c>
      <c r="E241" s="85">
        <v>152.75</v>
      </c>
      <c r="F241" s="85">
        <v>0.43</v>
      </c>
      <c r="G241" s="85">
        <v>0.095</v>
      </c>
      <c r="H241" s="85">
        <v>37.31</v>
      </c>
      <c r="I241" s="85">
        <v>0.027</v>
      </c>
      <c r="J241" s="85">
        <v>0.03</v>
      </c>
      <c r="K241" s="85">
        <v>0</v>
      </c>
      <c r="L241" s="85">
        <v>0</v>
      </c>
      <c r="M241" s="85">
        <v>0.08</v>
      </c>
      <c r="N241" s="85">
        <v>25.4</v>
      </c>
      <c r="O241" s="85">
        <v>24.2</v>
      </c>
      <c r="P241" s="85">
        <v>10.15</v>
      </c>
      <c r="Q241" s="85">
        <v>0.89</v>
      </c>
      <c r="R241" s="85">
        <v>0</v>
      </c>
      <c r="S241" s="85">
        <v>0.56</v>
      </c>
      <c r="T241" s="38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</row>
    <row r="242" spans="1:34" ht="30.75" customHeight="1">
      <c r="A242" s="4"/>
      <c r="B242" s="82" t="s">
        <v>125</v>
      </c>
      <c r="C242" s="167" t="s">
        <v>38</v>
      </c>
      <c r="D242" s="83" t="s">
        <v>134</v>
      </c>
      <c r="E242" s="85">
        <v>142</v>
      </c>
      <c r="F242" s="85">
        <v>4.56</v>
      </c>
      <c r="G242" s="85">
        <v>0.48</v>
      </c>
      <c r="H242" s="85">
        <v>29.52</v>
      </c>
      <c r="I242" s="91">
        <v>0.066</v>
      </c>
      <c r="J242" s="91">
        <v>0.036</v>
      </c>
      <c r="K242" s="85">
        <v>0</v>
      </c>
      <c r="L242" s="85">
        <v>0</v>
      </c>
      <c r="M242" s="85">
        <v>0</v>
      </c>
      <c r="N242" s="85">
        <v>12</v>
      </c>
      <c r="O242" s="85">
        <v>39</v>
      </c>
      <c r="P242" s="85">
        <v>8.4</v>
      </c>
      <c r="Q242" s="85">
        <v>1.1</v>
      </c>
      <c r="R242" s="85">
        <v>0</v>
      </c>
      <c r="S242" s="85">
        <v>0.66</v>
      </c>
      <c r="T242" s="38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</row>
    <row r="243" spans="1:34" ht="27" customHeight="1">
      <c r="A243" s="4"/>
      <c r="B243" s="82" t="s">
        <v>125</v>
      </c>
      <c r="C243" s="170" t="s">
        <v>13</v>
      </c>
      <c r="D243" s="86" t="s">
        <v>82</v>
      </c>
      <c r="E243" s="85">
        <v>52</v>
      </c>
      <c r="F243" s="85">
        <v>0.98</v>
      </c>
      <c r="G243" s="85">
        <v>0.36</v>
      </c>
      <c r="H243" s="85">
        <v>10.02</v>
      </c>
      <c r="I243" s="91">
        <v>0.054</v>
      </c>
      <c r="J243" s="91">
        <v>0.018</v>
      </c>
      <c r="K243" s="85">
        <v>0</v>
      </c>
      <c r="L243" s="85">
        <v>0</v>
      </c>
      <c r="M243" s="85">
        <v>0.27</v>
      </c>
      <c r="N243" s="85">
        <v>10.5</v>
      </c>
      <c r="O243" s="85">
        <v>47.4</v>
      </c>
      <c r="P243" s="85">
        <v>5.1</v>
      </c>
      <c r="Q243" s="85">
        <v>0.36</v>
      </c>
      <c r="R243" s="85">
        <v>0</v>
      </c>
      <c r="S243" s="85">
        <v>1.17</v>
      </c>
      <c r="T243" s="38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</row>
    <row r="244" spans="1:34" ht="39.75" customHeight="1">
      <c r="A244" s="4"/>
      <c r="B244" s="122"/>
      <c r="C244" s="87" t="s">
        <v>18</v>
      </c>
      <c r="D244" s="83"/>
      <c r="E244" s="89">
        <f>SUM(E238:E243)</f>
        <v>1060.71</v>
      </c>
      <c r="F244" s="89">
        <f aca="true" t="shared" si="29" ref="F244:S244">SUM(F238:F243)</f>
        <v>43.769999999999996</v>
      </c>
      <c r="G244" s="89">
        <f t="shared" si="29"/>
        <v>49.555</v>
      </c>
      <c r="H244" s="89">
        <f t="shared" si="29"/>
        <v>176.62800000000001</v>
      </c>
      <c r="I244" s="89">
        <f t="shared" si="29"/>
        <v>0.679</v>
      </c>
      <c r="J244" s="89">
        <f t="shared" si="29"/>
        <v>0.7540000000000001</v>
      </c>
      <c r="K244" s="89">
        <f t="shared" si="29"/>
        <v>11.334999999999999</v>
      </c>
      <c r="L244" s="89">
        <f t="shared" si="29"/>
        <v>0.545</v>
      </c>
      <c r="M244" s="89">
        <f t="shared" si="29"/>
        <v>1.578</v>
      </c>
      <c r="N244" s="89">
        <f t="shared" si="29"/>
        <v>198.988</v>
      </c>
      <c r="O244" s="89">
        <f t="shared" si="29"/>
        <v>620.7950000000001</v>
      </c>
      <c r="P244" s="89">
        <f t="shared" si="29"/>
        <v>131.88000000000002</v>
      </c>
      <c r="Q244" s="89">
        <f t="shared" si="29"/>
        <v>6.2</v>
      </c>
      <c r="R244" s="89">
        <f t="shared" si="29"/>
        <v>0.05</v>
      </c>
      <c r="S244" s="89">
        <f t="shared" si="29"/>
        <v>5.739999999999999</v>
      </c>
      <c r="T244" s="23">
        <f>SUM(T238:T243)</f>
        <v>0</v>
      </c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</row>
    <row r="245" spans="1:34" ht="39.75" customHeight="1">
      <c r="A245" s="4"/>
      <c r="B245" s="114"/>
      <c r="C245" s="90" t="s">
        <v>16</v>
      </c>
      <c r="D245" s="83"/>
      <c r="E245" s="93"/>
      <c r="F245" s="93"/>
      <c r="G245" s="93"/>
      <c r="H245" s="93"/>
      <c r="I245" s="93"/>
      <c r="J245" s="93"/>
      <c r="K245" s="93"/>
      <c r="L245" s="93"/>
      <c r="M245" s="93"/>
      <c r="N245" s="93"/>
      <c r="O245" s="93"/>
      <c r="P245" s="93"/>
      <c r="Q245" s="93"/>
      <c r="R245" s="93"/>
      <c r="S245" s="93"/>
      <c r="T245" s="41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</row>
    <row r="246" spans="1:34" ht="30.75" customHeight="1">
      <c r="A246" s="4"/>
      <c r="B246" s="82" t="s">
        <v>121</v>
      </c>
      <c r="C246" s="167" t="s">
        <v>40</v>
      </c>
      <c r="D246" s="83" t="s">
        <v>86</v>
      </c>
      <c r="E246" s="85">
        <v>136</v>
      </c>
      <c r="F246" s="85">
        <v>2.36</v>
      </c>
      <c r="G246" s="85">
        <v>7.49</v>
      </c>
      <c r="H246" s="85">
        <v>14.89</v>
      </c>
      <c r="I246" s="91">
        <v>0.034</v>
      </c>
      <c r="J246" s="164">
        <v>0.08</v>
      </c>
      <c r="K246" s="85">
        <v>0</v>
      </c>
      <c r="L246" s="85">
        <v>0</v>
      </c>
      <c r="M246" s="85">
        <v>0.44</v>
      </c>
      <c r="N246" s="85">
        <v>8.4</v>
      </c>
      <c r="O246" s="85">
        <v>22.5</v>
      </c>
      <c r="P246" s="85">
        <v>4.2</v>
      </c>
      <c r="Q246" s="85">
        <v>1.06</v>
      </c>
      <c r="R246" s="85">
        <v>0</v>
      </c>
      <c r="S246" s="85">
        <v>0.35</v>
      </c>
      <c r="T246" s="38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</row>
    <row r="247" spans="1:34" ht="39.75" customHeight="1">
      <c r="A247" s="4"/>
      <c r="B247" s="82" t="s">
        <v>132</v>
      </c>
      <c r="C247" s="167" t="s">
        <v>79</v>
      </c>
      <c r="D247" s="83" t="s">
        <v>100</v>
      </c>
      <c r="E247" s="11">
        <v>303</v>
      </c>
      <c r="F247" s="11">
        <v>2.31</v>
      </c>
      <c r="G247" s="11">
        <v>3.12</v>
      </c>
      <c r="H247" s="11">
        <v>37.63</v>
      </c>
      <c r="I247" s="11">
        <v>0.018</v>
      </c>
      <c r="J247" s="11">
        <v>0.02</v>
      </c>
      <c r="K247" s="11">
        <v>0.96</v>
      </c>
      <c r="L247" s="85">
        <v>0</v>
      </c>
      <c r="M247" s="11">
        <v>0.61</v>
      </c>
      <c r="N247" s="11">
        <v>149.62</v>
      </c>
      <c r="O247" s="11">
        <v>234.98</v>
      </c>
      <c r="P247" s="11">
        <v>7.82</v>
      </c>
      <c r="Q247" s="11">
        <v>0.12</v>
      </c>
      <c r="R247" s="11">
        <v>0.01</v>
      </c>
      <c r="S247" s="11">
        <v>0.73</v>
      </c>
      <c r="T247" s="38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</row>
    <row r="248" spans="1:34" ht="39.75" customHeight="1">
      <c r="A248" s="4"/>
      <c r="B248" s="82" t="s">
        <v>258</v>
      </c>
      <c r="C248" s="167" t="s">
        <v>257</v>
      </c>
      <c r="D248" s="83" t="s">
        <v>74</v>
      </c>
      <c r="E248" s="85">
        <v>56.63</v>
      </c>
      <c r="F248" s="85">
        <v>0.141</v>
      </c>
      <c r="G248" s="85">
        <v>0.053</v>
      </c>
      <c r="H248" s="85">
        <v>13.69</v>
      </c>
      <c r="I248" s="85">
        <v>0.01</v>
      </c>
      <c r="J248" s="85">
        <v>0</v>
      </c>
      <c r="K248" s="85">
        <v>1.76</v>
      </c>
      <c r="L248" s="85">
        <v>0</v>
      </c>
      <c r="M248" s="85">
        <v>0</v>
      </c>
      <c r="N248" s="85">
        <v>4.32</v>
      </c>
      <c r="O248" s="85">
        <v>3.52</v>
      </c>
      <c r="P248" s="85">
        <v>1.59</v>
      </c>
      <c r="Q248" s="85">
        <v>0</v>
      </c>
      <c r="R248" s="85">
        <v>0</v>
      </c>
      <c r="S248" s="85">
        <v>0.09</v>
      </c>
      <c r="T248" s="38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</row>
    <row r="249" spans="1:34" ht="27" customHeight="1">
      <c r="A249" s="4"/>
      <c r="B249" s="84"/>
      <c r="C249" s="169" t="s">
        <v>69</v>
      </c>
      <c r="D249" s="83" t="s">
        <v>145</v>
      </c>
      <c r="E249" s="85">
        <v>53.4</v>
      </c>
      <c r="F249" s="11">
        <v>0.06</v>
      </c>
      <c r="G249" s="11">
        <v>0</v>
      </c>
      <c r="H249" s="11">
        <v>13.28</v>
      </c>
      <c r="I249" s="11">
        <v>0.09</v>
      </c>
      <c r="J249" s="11">
        <v>0.1</v>
      </c>
      <c r="K249" s="11">
        <v>22.85</v>
      </c>
      <c r="L249" s="11">
        <v>0</v>
      </c>
      <c r="M249" s="11">
        <v>0.96</v>
      </c>
      <c r="N249" s="11">
        <v>19.2</v>
      </c>
      <c r="O249" s="11">
        <v>67.2</v>
      </c>
      <c r="P249" s="11">
        <v>10.8</v>
      </c>
      <c r="Q249" s="11">
        <v>0.01</v>
      </c>
      <c r="R249" s="11">
        <v>0</v>
      </c>
      <c r="S249" s="11">
        <v>1.44</v>
      </c>
      <c r="T249" s="38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</row>
    <row r="250" spans="1:34" ht="28.5" customHeight="1">
      <c r="A250" s="4"/>
      <c r="B250" s="82" t="s">
        <v>125</v>
      </c>
      <c r="C250" s="167" t="s">
        <v>13</v>
      </c>
      <c r="D250" s="86" t="s">
        <v>82</v>
      </c>
      <c r="E250" s="85">
        <v>52</v>
      </c>
      <c r="F250" s="85">
        <v>0.98</v>
      </c>
      <c r="G250" s="85">
        <v>0.36</v>
      </c>
      <c r="H250" s="85">
        <v>10.02</v>
      </c>
      <c r="I250" s="91">
        <v>0.054</v>
      </c>
      <c r="J250" s="91">
        <v>0.018</v>
      </c>
      <c r="K250" s="85">
        <v>0</v>
      </c>
      <c r="L250" s="85">
        <v>0</v>
      </c>
      <c r="M250" s="85">
        <v>0.27</v>
      </c>
      <c r="N250" s="85">
        <v>10.5</v>
      </c>
      <c r="O250" s="85">
        <v>47.4</v>
      </c>
      <c r="P250" s="85">
        <v>5.1</v>
      </c>
      <c r="Q250" s="85">
        <v>0.36</v>
      </c>
      <c r="R250" s="85">
        <v>0</v>
      </c>
      <c r="S250" s="85">
        <v>1.17</v>
      </c>
      <c r="T250" s="38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</row>
    <row r="251" spans="1:34" ht="39.75" customHeight="1">
      <c r="A251" s="4"/>
      <c r="B251" s="84"/>
      <c r="C251" s="135" t="s">
        <v>19</v>
      </c>
      <c r="D251" s="88"/>
      <c r="E251" s="89">
        <f>SUM(E246:E250)</f>
        <v>601.03</v>
      </c>
      <c r="F251" s="89">
        <f aca="true" t="shared" si="30" ref="F251:S251">SUM(F246:F250)</f>
        <v>5.850999999999999</v>
      </c>
      <c r="G251" s="89">
        <f t="shared" si="30"/>
        <v>11.023</v>
      </c>
      <c r="H251" s="89">
        <f t="shared" si="30"/>
        <v>89.51</v>
      </c>
      <c r="I251" s="89">
        <f t="shared" si="30"/>
        <v>0.206</v>
      </c>
      <c r="J251" s="89">
        <f t="shared" si="30"/>
        <v>0.218</v>
      </c>
      <c r="K251" s="89">
        <f t="shared" si="30"/>
        <v>25.57</v>
      </c>
      <c r="L251" s="89">
        <f t="shared" si="30"/>
        <v>0</v>
      </c>
      <c r="M251" s="89">
        <f t="shared" si="30"/>
        <v>2.28</v>
      </c>
      <c r="N251" s="89">
        <f t="shared" si="30"/>
        <v>192.04</v>
      </c>
      <c r="O251" s="89">
        <f t="shared" si="30"/>
        <v>375.59999999999997</v>
      </c>
      <c r="P251" s="89">
        <f t="shared" si="30"/>
        <v>29.509999999999998</v>
      </c>
      <c r="Q251" s="89">
        <f t="shared" si="30"/>
        <v>1.5500000000000003</v>
      </c>
      <c r="R251" s="89">
        <f t="shared" si="30"/>
        <v>0.01</v>
      </c>
      <c r="S251" s="89">
        <f t="shared" si="30"/>
        <v>3.7800000000000002</v>
      </c>
      <c r="T251" s="39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</row>
    <row r="252" spans="1:34" ht="39.75" customHeight="1">
      <c r="A252" s="4"/>
      <c r="B252" s="84"/>
      <c r="C252" s="92" t="s">
        <v>27</v>
      </c>
      <c r="D252" s="83"/>
      <c r="E252" s="89">
        <f aca="true" t="shared" si="31" ref="E252:S252">E236+E244+E251</f>
        <v>2336.95</v>
      </c>
      <c r="F252" s="89">
        <f t="shared" si="31"/>
        <v>64.441</v>
      </c>
      <c r="G252" s="89">
        <f t="shared" si="31"/>
        <v>75.27799999999999</v>
      </c>
      <c r="H252" s="89">
        <f t="shared" si="31"/>
        <v>384.628</v>
      </c>
      <c r="I252" s="89">
        <f t="shared" si="31"/>
        <v>1.5190000000000001</v>
      </c>
      <c r="J252" s="89">
        <f t="shared" si="31"/>
        <v>1.37</v>
      </c>
      <c r="K252" s="89">
        <f t="shared" si="31"/>
        <v>38.595</v>
      </c>
      <c r="L252" s="89">
        <f t="shared" si="31"/>
        <v>0.545</v>
      </c>
      <c r="M252" s="89">
        <f t="shared" si="31"/>
        <v>5.968</v>
      </c>
      <c r="N252" s="89">
        <f t="shared" si="31"/>
        <v>775.768</v>
      </c>
      <c r="O252" s="89">
        <f t="shared" si="31"/>
        <v>1299.295</v>
      </c>
      <c r="P252" s="89">
        <f t="shared" si="31"/>
        <v>227.91000000000003</v>
      </c>
      <c r="Q252" s="89">
        <f t="shared" si="31"/>
        <v>11.25</v>
      </c>
      <c r="R252" s="89">
        <f t="shared" si="31"/>
        <v>0.09</v>
      </c>
      <c r="S252" s="89">
        <f t="shared" si="31"/>
        <v>11.89</v>
      </c>
      <c r="T252" s="39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</row>
    <row r="253" spans="1:34" ht="21.75" customHeight="1">
      <c r="A253" s="4"/>
      <c r="B253" s="136"/>
      <c r="C253" s="75"/>
      <c r="D253" s="106"/>
      <c r="E253" s="117"/>
      <c r="F253" s="117"/>
      <c r="G253" s="117"/>
      <c r="H253" s="117"/>
      <c r="I253" s="117"/>
      <c r="J253" s="117"/>
      <c r="K253" s="117"/>
      <c r="L253" s="117"/>
      <c r="M253" s="117"/>
      <c r="N253" s="117"/>
      <c r="O253" s="117"/>
      <c r="P253" s="117"/>
      <c r="Q253" s="117"/>
      <c r="R253" s="117"/>
      <c r="S253" s="117"/>
      <c r="T253" s="28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</row>
    <row r="254" spans="1:34" ht="21.75" customHeight="1">
      <c r="A254" s="4"/>
      <c r="B254" s="57"/>
      <c r="C254" s="75" t="s">
        <v>193</v>
      </c>
      <c r="D254" s="106"/>
      <c r="E254" s="117"/>
      <c r="F254" s="117"/>
      <c r="G254" s="117"/>
      <c r="H254" s="117"/>
      <c r="I254" s="117"/>
      <c r="J254" s="117"/>
      <c r="K254" s="117"/>
      <c r="L254" s="117"/>
      <c r="M254" s="117"/>
      <c r="N254" s="117"/>
      <c r="O254" s="117"/>
      <c r="P254" s="117"/>
      <c r="Q254" s="117"/>
      <c r="R254" s="117"/>
      <c r="S254" s="117"/>
      <c r="T254" s="28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</row>
    <row r="255" spans="1:34" ht="21.75" customHeight="1">
      <c r="A255" s="4"/>
      <c r="B255" s="57"/>
      <c r="C255" s="158" t="s">
        <v>119</v>
      </c>
      <c r="D255" s="106"/>
      <c r="E255" s="117"/>
      <c r="F255" s="117"/>
      <c r="G255" s="117"/>
      <c r="H255" s="117"/>
      <c r="I255" s="117"/>
      <c r="J255" s="117"/>
      <c r="K255" s="117"/>
      <c r="L255" s="117"/>
      <c r="M255" s="117"/>
      <c r="N255" s="117"/>
      <c r="O255" s="117"/>
      <c r="P255" s="134"/>
      <c r="Q255" s="134"/>
      <c r="R255" s="134"/>
      <c r="S255" s="130"/>
      <c r="T255" s="27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</row>
    <row r="256" spans="1:34" ht="37.5" customHeight="1">
      <c r="A256" s="4"/>
      <c r="B256" s="215" t="s">
        <v>21</v>
      </c>
      <c r="C256" s="215" t="s">
        <v>108</v>
      </c>
      <c r="D256" s="216" t="s">
        <v>109</v>
      </c>
      <c r="E256" s="224" t="s">
        <v>110</v>
      </c>
      <c r="F256" s="204" t="s">
        <v>111</v>
      </c>
      <c r="G256" s="205"/>
      <c r="H256" s="206"/>
      <c r="I256" s="204" t="s">
        <v>112</v>
      </c>
      <c r="J256" s="205"/>
      <c r="K256" s="205"/>
      <c r="L256" s="205"/>
      <c r="M256" s="206"/>
      <c r="N256" s="204" t="s">
        <v>113</v>
      </c>
      <c r="O256" s="205"/>
      <c r="P256" s="205"/>
      <c r="Q256" s="205"/>
      <c r="R256" s="205"/>
      <c r="S256" s="206"/>
      <c r="T256" s="27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</row>
    <row r="257" spans="1:34" ht="29.25" customHeight="1">
      <c r="A257" s="4"/>
      <c r="B257" s="215"/>
      <c r="C257" s="215"/>
      <c r="D257" s="217"/>
      <c r="E257" s="225"/>
      <c r="F257" s="154" t="s">
        <v>1</v>
      </c>
      <c r="G257" s="154" t="s">
        <v>2</v>
      </c>
      <c r="H257" s="154" t="s">
        <v>3</v>
      </c>
      <c r="I257" s="154" t="s">
        <v>4</v>
      </c>
      <c r="J257" s="154" t="s">
        <v>239</v>
      </c>
      <c r="K257" s="154" t="s">
        <v>5</v>
      </c>
      <c r="L257" s="154" t="s">
        <v>6</v>
      </c>
      <c r="M257" s="154" t="s">
        <v>107</v>
      </c>
      <c r="N257" s="154" t="s">
        <v>7</v>
      </c>
      <c r="O257" s="154" t="s">
        <v>8</v>
      </c>
      <c r="P257" s="154" t="s">
        <v>9</v>
      </c>
      <c r="Q257" s="154" t="s">
        <v>240</v>
      </c>
      <c r="R257" s="154" t="s">
        <v>241</v>
      </c>
      <c r="S257" s="154" t="s">
        <v>10</v>
      </c>
      <c r="T257" s="27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</row>
    <row r="258" spans="1:34" ht="39.75" customHeight="1">
      <c r="A258" s="4"/>
      <c r="B258" s="100"/>
      <c r="C258" s="119" t="s">
        <v>11</v>
      </c>
      <c r="D258" s="131"/>
      <c r="E258" s="187"/>
      <c r="F258" s="187"/>
      <c r="G258" s="187"/>
      <c r="H258" s="187"/>
      <c r="I258" s="187"/>
      <c r="J258" s="187"/>
      <c r="K258" s="187"/>
      <c r="L258" s="187"/>
      <c r="M258" s="187"/>
      <c r="N258" s="187"/>
      <c r="O258" s="187"/>
      <c r="P258" s="187"/>
      <c r="Q258" s="187"/>
      <c r="R258" s="187"/>
      <c r="S258" s="187"/>
      <c r="T258" s="29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</row>
    <row r="259" spans="1:34" ht="29.25" customHeight="1">
      <c r="A259" s="4"/>
      <c r="B259" s="84" t="s">
        <v>135</v>
      </c>
      <c r="C259" s="169" t="s">
        <v>59</v>
      </c>
      <c r="D259" s="83" t="s">
        <v>83</v>
      </c>
      <c r="E259" s="85">
        <v>22</v>
      </c>
      <c r="F259" s="85">
        <v>0.08</v>
      </c>
      <c r="G259" s="85">
        <v>0.2</v>
      </c>
      <c r="H259" s="85">
        <v>3.8</v>
      </c>
      <c r="I259" s="85">
        <v>0.06</v>
      </c>
      <c r="J259" s="85">
        <v>0.03</v>
      </c>
      <c r="K259" s="85">
        <v>1.5</v>
      </c>
      <c r="L259" s="85">
        <v>0</v>
      </c>
      <c r="M259" s="85">
        <v>0.7</v>
      </c>
      <c r="N259" s="85">
        <v>14</v>
      </c>
      <c r="O259" s="85">
        <v>26</v>
      </c>
      <c r="P259" s="85">
        <v>20</v>
      </c>
      <c r="Q259" s="85">
        <v>0.72</v>
      </c>
      <c r="R259" s="85">
        <v>0</v>
      </c>
      <c r="S259" s="85">
        <v>0.9</v>
      </c>
      <c r="T259" s="30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</row>
    <row r="260" spans="1:34" ht="39.75" customHeight="1">
      <c r="A260" s="4"/>
      <c r="B260" s="82" t="s">
        <v>252</v>
      </c>
      <c r="C260" s="167" t="s">
        <v>194</v>
      </c>
      <c r="D260" s="83" t="s">
        <v>104</v>
      </c>
      <c r="E260" s="85">
        <v>117.7</v>
      </c>
      <c r="F260" s="85">
        <v>6.29</v>
      </c>
      <c r="G260" s="85">
        <v>5.84</v>
      </c>
      <c r="H260" s="85">
        <v>12.9</v>
      </c>
      <c r="I260" s="85">
        <v>0.011</v>
      </c>
      <c r="J260" s="85">
        <v>0.31</v>
      </c>
      <c r="K260" s="85">
        <v>0</v>
      </c>
      <c r="L260" s="85">
        <v>0.34</v>
      </c>
      <c r="M260" s="85">
        <v>2.26</v>
      </c>
      <c r="N260" s="85">
        <v>9.88</v>
      </c>
      <c r="O260" s="85">
        <v>2.2</v>
      </c>
      <c r="P260" s="85">
        <v>1.33</v>
      </c>
      <c r="Q260" s="85">
        <v>0.6</v>
      </c>
      <c r="R260" s="85">
        <v>0.03</v>
      </c>
      <c r="S260" s="85">
        <v>1.58</v>
      </c>
      <c r="T260" s="30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</row>
    <row r="261" spans="1:34" ht="39.75" customHeight="1">
      <c r="A261" s="4"/>
      <c r="B261" s="84" t="s">
        <v>228</v>
      </c>
      <c r="C261" s="167" t="s">
        <v>160</v>
      </c>
      <c r="D261" s="102" t="s">
        <v>82</v>
      </c>
      <c r="E261" s="121">
        <v>24</v>
      </c>
      <c r="F261" s="121">
        <v>0.51</v>
      </c>
      <c r="G261" s="121">
        <v>1.35</v>
      </c>
      <c r="H261" s="121">
        <v>2.34</v>
      </c>
      <c r="I261" s="121">
        <v>0.01</v>
      </c>
      <c r="J261" s="121">
        <v>0</v>
      </c>
      <c r="K261" s="121">
        <v>0.84</v>
      </c>
      <c r="L261" s="121">
        <v>0</v>
      </c>
      <c r="M261" s="121">
        <v>0</v>
      </c>
      <c r="N261" s="121">
        <v>6</v>
      </c>
      <c r="O261" s="121">
        <v>27.3</v>
      </c>
      <c r="P261" s="121">
        <v>2.1</v>
      </c>
      <c r="Q261" s="121">
        <v>0</v>
      </c>
      <c r="R261" s="121">
        <v>0</v>
      </c>
      <c r="S261" s="11">
        <v>0</v>
      </c>
      <c r="T261" s="30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</row>
    <row r="262" spans="1:34" ht="39.75" customHeight="1">
      <c r="A262" s="4"/>
      <c r="B262" s="82" t="s">
        <v>195</v>
      </c>
      <c r="C262" s="167" t="s">
        <v>259</v>
      </c>
      <c r="D262" s="175" t="s">
        <v>85</v>
      </c>
      <c r="E262" s="85">
        <v>239.94</v>
      </c>
      <c r="F262" s="85">
        <v>4.366</v>
      </c>
      <c r="G262" s="85">
        <v>5.158</v>
      </c>
      <c r="H262" s="85">
        <v>44</v>
      </c>
      <c r="I262" s="85">
        <v>0.028</v>
      </c>
      <c r="J262" s="85">
        <v>0.02</v>
      </c>
      <c r="K262" s="85">
        <v>0</v>
      </c>
      <c r="L262" s="85">
        <v>0</v>
      </c>
      <c r="M262" s="85">
        <v>0.32</v>
      </c>
      <c r="N262" s="85">
        <v>2.898</v>
      </c>
      <c r="O262" s="85">
        <v>72.72</v>
      </c>
      <c r="P262" s="85">
        <v>22.806</v>
      </c>
      <c r="Q262" s="85">
        <v>1.24</v>
      </c>
      <c r="R262" s="85">
        <v>0</v>
      </c>
      <c r="S262" s="85">
        <v>0</v>
      </c>
      <c r="T262" s="30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</row>
    <row r="263" spans="1:34" ht="39.75" customHeight="1">
      <c r="A263" s="4"/>
      <c r="B263" s="82" t="s">
        <v>229</v>
      </c>
      <c r="C263" s="169" t="s">
        <v>44</v>
      </c>
      <c r="D263" s="102" t="s">
        <v>74</v>
      </c>
      <c r="E263" s="85">
        <v>62</v>
      </c>
      <c r="F263" s="85">
        <v>0</v>
      </c>
      <c r="G263" s="85">
        <v>0</v>
      </c>
      <c r="H263" s="85">
        <v>15.2</v>
      </c>
      <c r="I263" s="85">
        <v>0</v>
      </c>
      <c r="J263" s="85">
        <v>0</v>
      </c>
      <c r="K263" s="85">
        <v>0.83</v>
      </c>
      <c r="L263" s="85">
        <v>0</v>
      </c>
      <c r="M263" s="85">
        <v>0.2</v>
      </c>
      <c r="N263" s="85">
        <v>14.2</v>
      </c>
      <c r="O263" s="85">
        <v>4.4</v>
      </c>
      <c r="P263" s="85">
        <v>2.4</v>
      </c>
      <c r="Q263" s="85">
        <v>0</v>
      </c>
      <c r="R263" s="85">
        <v>0</v>
      </c>
      <c r="S263" s="85">
        <v>0</v>
      </c>
      <c r="T263" s="30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</row>
    <row r="264" spans="1:34" ht="39.75" customHeight="1">
      <c r="A264" s="4"/>
      <c r="B264" s="82" t="s">
        <v>125</v>
      </c>
      <c r="C264" s="167" t="s">
        <v>31</v>
      </c>
      <c r="D264" s="83" t="s">
        <v>82</v>
      </c>
      <c r="E264" s="85">
        <v>71</v>
      </c>
      <c r="F264" s="85">
        <v>1.37</v>
      </c>
      <c r="G264" s="85">
        <v>0.3</v>
      </c>
      <c r="H264" s="85">
        <v>14.49</v>
      </c>
      <c r="I264" s="91">
        <v>0.048</v>
      </c>
      <c r="J264" s="91">
        <v>0.018</v>
      </c>
      <c r="K264" s="85">
        <v>0</v>
      </c>
      <c r="L264" s="85">
        <v>0</v>
      </c>
      <c r="M264" s="85">
        <v>0</v>
      </c>
      <c r="N264" s="85">
        <v>6.9</v>
      </c>
      <c r="O264" s="85">
        <v>26.1</v>
      </c>
      <c r="P264" s="85">
        <v>2.9</v>
      </c>
      <c r="Q264" s="85">
        <v>0.55</v>
      </c>
      <c r="R264" s="85">
        <v>0</v>
      </c>
      <c r="S264" s="85">
        <v>0.6</v>
      </c>
      <c r="T264" s="30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</row>
    <row r="265" spans="1:34" ht="39.75" customHeight="1">
      <c r="A265" s="4"/>
      <c r="B265" s="82" t="s">
        <v>125</v>
      </c>
      <c r="C265" s="167" t="s">
        <v>13</v>
      </c>
      <c r="D265" s="86" t="s">
        <v>82</v>
      </c>
      <c r="E265" s="85">
        <v>52</v>
      </c>
      <c r="F265" s="85">
        <v>0.98</v>
      </c>
      <c r="G265" s="85">
        <v>0.36</v>
      </c>
      <c r="H265" s="85">
        <v>10.02</v>
      </c>
      <c r="I265" s="91">
        <v>0.054</v>
      </c>
      <c r="J265" s="91">
        <v>0.018</v>
      </c>
      <c r="K265" s="85">
        <v>0</v>
      </c>
      <c r="L265" s="85">
        <v>0</v>
      </c>
      <c r="M265" s="85">
        <v>0.27</v>
      </c>
      <c r="N265" s="85">
        <v>10.5</v>
      </c>
      <c r="O265" s="85">
        <v>47.4</v>
      </c>
      <c r="P265" s="85">
        <v>5.1</v>
      </c>
      <c r="Q265" s="85">
        <v>0.36</v>
      </c>
      <c r="R265" s="85">
        <v>0</v>
      </c>
      <c r="S265" s="85">
        <v>1.17</v>
      </c>
      <c r="T265" s="30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</row>
    <row r="266" spans="1:34" ht="39.75" customHeight="1">
      <c r="A266" s="4"/>
      <c r="B266" s="82"/>
      <c r="C266" s="137" t="s">
        <v>20</v>
      </c>
      <c r="D266" s="83"/>
      <c r="E266" s="89">
        <f>SUM(E259:E265)</f>
        <v>588.64</v>
      </c>
      <c r="F266" s="89">
        <f aca="true" t="shared" si="32" ref="F266:S266">SUM(F259:F265)</f>
        <v>13.596</v>
      </c>
      <c r="G266" s="89">
        <f t="shared" si="32"/>
        <v>13.208000000000002</v>
      </c>
      <c r="H266" s="89">
        <f t="shared" si="32"/>
        <v>102.74999999999999</v>
      </c>
      <c r="I266" s="89">
        <f t="shared" si="32"/>
        <v>0.21099999999999997</v>
      </c>
      <c r="J266" s="89">
        <f t="shared" si="32"/>
        <v>0.396</v>
      </c>
      <c r="K266" s="89">
        <f t="shared" si="32"/>
        <v>3.17</v>
      </c>
      <c r="L266" s="89">
        <f t="shared" si="32"/>
        <v>0.34</v>
      </c>
      <c r="M266" s="89">
        <f t="shared" si="32"/>
        <v>3.75</v>
      </c>
      <c r="N266" s="89">
        <f t="shared" si="32"/>
        <v>64.37800000000001</v>
      </c>
      <c r="O266" s="89">
        <f t="shared" si="32"/>
        <v>206.12</v>
      </c>
      <c r="P266" s="89">
        <f t="shared" si="32"/>
        <v>56.636</v>
      </c>
      <c r="Q266" s="89">
        <f t="shared" si="32"/>
        <v>3.4699999999999993</v>
      </c>
      <c r="R266" s="89">
        <f t="shared" si="32"/>
        <v>0.03</v>
      </c>
      <c r="S266" s="89">
        <f t="shared" si="32"/>
        <v>4.25</v>
      </c>
      <c r="T266" s="23">
        <f>SUM(T259:T265)</f>
        <v>0</v>
      </c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</row>
    <row r="267" spans="1:34" ht="39.75" customHeight="1">
      <c r="A267" s="4"/>
      <c r="B267" s="84"/>
      <c r="C267" s="90" t="s">
        <v>12</v>
      </c>
      <c r="D267" s="83"/>
      <c r="E267" s="89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27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</row>
    <row r="268" spans="1:34" ht="39.75" customHeight="1">
      <c r="A268" s="4"/>
      <c r="B268" s="82" t="s">
        <v>230</v>
      </c>
      <c r="C268" s="167" t="s">
        <v>196</v>
      </c>
      <c r="D268" s="86" t="s">
        <v>83</v>
      </c>
      <c r="E268" s="11">
        <v>67.49</v>
      </c>
      <c r="F268" s="11">
        <v>1.24</v>
      </c>
      <c r="G268" s="11">
        <v>5.06</v>
      </c>
      <c r="H268" s="11">
        <v>4.1</v>
      </c>
      <c r="I268" s="11">
        <v>0.04</v>
      </c>
      <c r="J268" s="11">
        <v>0.2</v>
      </c>
      <c r="K268" s="11">
        <v>1.1</v>
      </c>
      <c r="L268" s="11">
        <v>0</v>
      </c>
      <c r="M268" s="11">
        <v>0.8</v>
      </c>
      <c r="N268" s="11">
        <v>46</v>
      </c>
      <c r="O268" s="11">
        <v>55</v>
      </c>
      <c r="P268" s="11">
        <v>15</v>
      </c>
      <c r="Q268" s="11">
        <v>0.4</v>
      </c>
      <c r="R268" s="11">
        <v>0.02</v>
      </c>
      <c r="S268" s="11">
        <v>0.8</v>
      </c>
      <c r="T268" s="30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</row>
    <row r="269" spans="1:34" ht="39.75" customHeight="1">
      <c r="A269" s="4"/>
      <c r="B269" s="82" t="s">
        <v>167</v>
      </c>
      <c r="C269" s="168" t="s">
        <v>94</v>
      </c>
      <c r="D269" s="83" t="s">
        <v>89</v>
      </c>
      <c r="E269" s="85">
        <v>119.25</v>
      </c>
      <c r="F269" s="85">
        <v>2.26</v>
      </c>
      <c r="G269" s="85">
        <v>6.09</v>
      </c>
      <c r="H269" s="85">
        <v>12.43</v>
      </c>
      <c r="I269" s="85">
        <v>0.147</v>
      </c>
      <c r="J269" s="85">
        <v>0</v>
      </c>
      <c r="K269" s="85">
        <v>8.425</v>
      </c>
      <c r="L269" s="85">
        <v>0.06</v>
      </c>
      <c r="M269" s="85">
        <v>2.35</v>
      </c>
      <c r="N269" s="85">
        <v>39.15</v>
      </c>
      <c r="O269" s="85">
        <v>62.725</v>
      </c>
      <c r="P269" s="85">
        <v>25.175</v>
      </c>
      <c r="Q269" s="85">
        <v>0.8</v>
      </c>
      <c r="R269" s="85">
        <v>0</v>
      </c>
      <c r="S269" s="85">
        <v>0</v>
      </c>
      <c r="T269" s="30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</row>
    <row r="270" spans="1:34" ht="39.75" customHeight="1">
      <c r="A270" s="4"/>
      <c r="B270" s="82" t="s">
        <v>231</v>
      </c>
      <c r="C270" s="173" t="s">
        <v>197</v>
      </c>
      <c r="D270" s="96" t="s">
        <v>127</v>
      </c>
      <c r="E270" s="138">
        <v>179.5</v>
      </c>
      <c r="F270" s="138">
        <v>23.1</v>
      </c>
      <c r="G270" s="138">
        <v>7.3</v>
      </c>
      <c r="H270" s="138">
        <v>2.2</v>
      </c>
      <c r="I270" s="138">
        <v>0.15</v>
      </c>
      <c r="J270" s="138">
        <v>0.21</v>
      </c>
      <c r="K270" s="138">
        <v>0</v>
      </c>
      <c r="L270" s="11">
        <v>0.23</v>
      </c>
      <c r="M270" s="138">
        <v>0.38</v>
      </c>
      <c r="N270" s="138">
        <v>25.8</v>
      </c>
      <c r="O270" s="138">
        <v>156.1</v>
      </c>
      <c r="P270" s="138">
        <v>0.9</v>
      </c>
      <c r="Q270" s="138">
        <v>1.35</v>
      </c>
      <c r="R270" s="188">
        <v>0.022</v>
      </c>
      <c r="S270" s="138">
        <v>0.9</v>
      </c>
      <c r="T270" s="30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</row>
    <row r="271" spans="1:34" ht="39.75" customHeight="1">
      <c r="A271" s="4"/>
      <c r="B271" s="82" t="s">
        <v>179</v>
      </c>
      <c r="C271" s="172" t="s">
        <v>261</v>
      </c>
      <c r="D271" s="83" t="s">
        <v>85</v>
      </c>
      <c r="E271" s="11">
        <v>207.4</v>
      </c>
      <c r="F271" s="11">
        <v>3.72</v>
      </c>
      <c r="G271" s="11">
        <v>5.99</v>
      </c>
      <c r="H271" s="11">
        <v>40.4</v>
      </c>
      <c r="I271" s="11">
        <v>0.17</v>
      </c>
      <c r="J271" s="11">
        <v>0.1</v>
      </c>
      <c r="K271" s="11">
        <v>21.36</v>
      </c>
      <c r="L271" s="11">
        <v>0.06</v>
      </c>
      <c r="M271" s="11">
        <v>0.3</v>
      </c>
      <c r="N271" s="11">
        <v>49.988</v>
      </c>
      <c r="O271" s="11">
        <v>104.43</v>
      </c>
      <c r="P271" s="11">
        <v>12.88</v>
      </c>
      <c r="Q271" s="11">
        <v>0</v>
      </c>
      <c r="R271" s="11">
        <v>0</v>
      </c>
      <c r="S271" s="11">
        <v>1.23</v>
      </c>
      <c r="T271" s="30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</row>
    <row r="272" spans="1:34" ht="39.75" customHeight="1">
      <c r="A272" s="4"/>
      <c r="B272" s="82" t="s">
        <v>242</v>
      </c>
      <c r="C272" s="167" t="s">
        <v>73</v>
      </c>
      <c r="D272" s="102" t="s">
        <v>74</v>
      </c>
      <c r="E272" s="85">
        <v>162</v>
      </c>
      <c r="F272" s="85">
        <v>0</v>
      </c>
      <c r="G272" s="85">
        <v>0</v>
      </c>
      <c r="H272" s="85">
        <v>42.2</v>
      </c>
      <c r="I272" s="85">
        <v>0</v>
      </c>
      <c r="J272" s="85">
        <v>0</v>
      </c>
      <c r="K272" s="85">
        <v>0</v>
      </c>
      <c r="L272" s="85">
        <v>0</v>
      </c>
      <c r="M272" s="85">
        <v>0</v>
      </c>
      <c r="N272" s="85">
        <v>11.2</v>
      </c>
      <c r="O272" s="85">
        <v>21.56</v>
      </c>
      <c r="P272" s="85">
        <v>0</v>
      </c>
      <c r="Q272" s="85">
        <v>0.89</v>
      </c>
      <c r="R272" s="85">
        <v>0</v>
      </c>
      <c r="S272" s="85">
        <v>0</v>
      </c>
      <c r="T272" s="85">
        <v>0</v>
      </c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</row>
    <row r="273" spans="1:34" ht="30.75" customHeight="1">
      <c r="A273" s="4"/>
      <c r="B273" s="82" t="s">
        <v>125</v>
      </c>
      <c r="C273" s="167" t="s">
        <v>38</v>
      </c>
      <c r="D273" s="83" t="s">
        <v>134</v>
      </c>
      <c r="E273" s="85">
        <v>142</v>
      </c>
      <c r="F273" s="85">
        <v>4.56</v>
      </c>
      <c r="G273" s="85">
        <v>0.48</v>
      </c>
      <c r="H273" s="85">
        <v>29.52</v>
      </c>
      <c r="I273" s="91">
        <v>0.066</v>
      </c>
      <c r="J273" s="91">
        <v>0.036</v>
      </c>
      <c r="K273" s="85">
        <v>0</v>
      </c>
      <c r="L273" s="85">
        <v>0</v>
      </c>
      <c r="M273" s="85">
        <v>0</v>
      </c>
      <c r="N273" s="85">
        <v>12</v>
      </c>
      <c r="O273" s="85">
        <v>39</v>
      </c>
      <c r="P273" s="85">
        <v>8.4</v>
      </c>
      <c r="Q273" s="85">
        <v>1.1</v>
      </c>
      <c r="R273" s="85">
        <v>0</v>
      </c>
      <c r="S273" s="85">
        <v>0.66</v>
      </c>
      <c r="T273" s="30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</row>
    <row r="274" spans="1:34" ht="28.5" customHeight="1">
      <c r="A274" s="4"/>
      <c r="B274" s="82" t="s">
        <v>125</v>
      </c>
      <c r="C274" s="170" t="s">
        <v>13</v>
      </c>
      <c r="D274" s="86" t="s">
        <v>82</v>
      </c>
      <c r="E274" s="85">
        <v>52</v>
      </c>
      <c r="F274" s="85">
        <v>0.98</v>
      </c>
      <c r="G274" s="85">
        <v>0.36</v>
      </c>
      <c r="H274" s="85">
        <v>10.02</v>
      </c>
      <c r="I274" s="91">
        <v>0.054</v>
      </c>
      <c r="J274" s="91">
        <v>0.018</v>
      </c>
      <c r="K274" s="85">
        <v>0</v>
      </c>
      <c r="L274" s="85">
        <v>0</v>
      </c>
      <c r="M274" s="85">
        <v>0.27</v>
      </c>
      <c r="N274" s="85">
        <v>10.5</v>
      </c>
      <c r="O274" s="85">
        <v>47.4</v>
      </c>
      <c r="P274" s="85">
        <v>5.1</v>
      </c>
      <c r="Q274" s="85">
        <v>0.36</v>
      </c>
      <c r="R274" s="85">
        <v>0</v>
      </c>
      <c r="S274" s="85">
        <v>1.17</v>
      </c>
      <c r="T274" s="30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</row>
    <row r="275" spans="1:34" ht="29.25" customHeight="1">
      <c r="A275" s="4"/>
      <c r="B275" s="89"/>
      <c r="C275" s="137" t="s">
        <v>18</v>
      </c>
      <c r="D275" s="139"/>
      <c r="E275" s="89">
        <f>SUM(E268:E274)</f>
        <v>929.64</v>
      </c>
      <c r="F275" s="89">
        <f aca="true" t="shared" si="33" ref="F275:S275">SUM(F268:F274)</f>
        <v>35.86</v>
      </c>
      <c r="G275" s="89">
        <f t="shared" si="33"/>
        <v>25.279999999999998</v>
      </c>
      <c r="H275" s="89">
        <f t="shared" si="33"/>
        <v>140.87</v>
      </c>
      <c r="I275" s="89">
        <f t="shared" si="33"/>
        <v>0.627</v>
      </c>
      <c r="J275" s="89">
        <f t="shared" si="33"/>
        <v>0.5640000000000001</v>
      </c>
      <c r="K275" s="89">
        <f t="shared" si="33"/>
        <v>30.884999999999998</v>
      </c>
      <c r="L275" s="89">
        <f t="shared" si="33"/>
        <v>0.35000000000000003</v>
      </c>
      <c r="M275" s="89">
        <f t="shared" si="33"/>
        <v>4.1</v>
      </c>
      <c r="N275" s="89">
        <f t="shared" si="33"/>
        <v>194.63799999999998</v>
      </c>
      <c r="O275" s="89">
        <f t="shared" si="33"/>
        <v>486.215</v>
      </c>
      <c r="P275" s="89">
        <f t="shared" si="33"/>
        <v>67.455</v>
      </c>
      <c r="Q275" s="89">
        <f t="shared" si="33"/>
        <v>4.900000000000001</v>
      </c>
      <c r="R275" s="89">
        <f t="shared" si="33"/>
        <v>0.041999999999999996</v>
      </c>
      <c r="S275" s="89">
        <f t="shared" si="33"/>
        <v>4.76</v>
      </c>
      <c r="T275" s="3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</row>
    <row r="276" spans="1:34" ht="39.75" customHeight="1">
      <c r="A276" s="4"/>
      <c r="B276" s="114"/>
      <c r="C276" s="90" t="s">
        <v>16</v>
      </c>
      <c r="D276" s="139"/>
      <c r="E276" s="93"/>
      <c r="F276" s="93"/>
      <c r="G276" s="93"/>
      <c r="H276" s="93"/>
      <c r="I276" s="93"/>
      <c r="J276" s="93"/>
      <c r="K276" s="93"/>
      <c r="L276" s="93"/>
      <c r="M276" s="93"/>
      <c r="N276" s="93"/>
      <c r="O276" s="93"/>
      <c r="P276" s="93"/>
      <c r="Q276" s="93"/>
      <c r="R276" s="93"/>
      <c r="S276" s="93"/>
      <c r="T276" s="34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</row>
    <row r="277" spans="1:34" ht="27" customHeight="1">
      <c r="A277" s="4"/>
      <c r="B277" s="82" t="s">
        <v>125</v>
      </c>
      <c r="C277" s="169" t="s">
        <v>52</v>
      </c>
      <c r="D277" s="174" t="s">
        <v>82</v>
      </c>
      <c r="E277" s="85">
        <v>78.6</v>
      </c>
      <c r="F277" s="85">
        <v>1.25</v>
      </c>
      <c r="G277" s="85">
        <v>0.87</v>
      </c>
      <c r="H277" s="85">
        <v>15.42</v>
      </c>
      <c r="I277" s="85">
        <v>0.015</v>
      </c>
      <c r="J277" s="85">
        <v>0.01</v>
      </c>
      <c r="K277" s="85">
        <v>0</v>
      </c>
      <c r="L277" s="85">
        <v>0</v>
      </c>
      <c r="M277" s="85">
        <v>0.51</v>
      </c>
      <c r="N277" s="85">
        <v>5.7</v>
      </c>
      <c r="O277" s="85">
        <v>19.5</v>
      </c>
      <c r="P277" s="85">
        <v>3.9</v>
      </c>
      <c r="Q277" s="85">
        <v>0</v>
      </c>
      <c r="R277" s="85">
        <v>0</v>
      </c>
      <c r="S277" s="85">
        <v>0.36</v>
      </c>
      <c r="T277" s="32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</row>
    <row r="278" spans="1:34" ht="30.75" customHeight="1">
      <c r="A278" s="4"/>
      <c r="B278" s="82" t="s">
        <v>140</v>
      </c>
      <c r="C278" s="167" t="s">
        <v>62</v>
      </c>
      <c r="D278" s="83" t="s">
        <v>115</v>
      </c>
      <c r="E278" s="11">
        <v>68.7</v>
      </c>
      <c r="F278" s="11">
        <v>5.27</v>
      </c>
      <c r="G278" s="11">
        <v>5.32</v>
      </c>
      <c r="H278" s="11">
        <v>0</v>
      </c>
      <c r="I278" s="11">
        <v>0.005</v>
      </c>
      <c r="J278" s="11">
        <v>0.06</v>
      </c>
      <c r="K278" s="11">
        <v>0.15</v>
      </c>
      <c r="L278" s="11">
        <v>0.042</v>
      </c>
      <c r="M278" s="11">
        <v>0.11</v>
      </c>
      <c r="N278" s="11">
        <v>200</v>
      </c>
      <c r="O278" s="11">
        <v>120</v>
      </c>
      <c r="P278" s="11">
        <v>11</v>
      </c>
      <c r="Q278" s="11">
        <v>0.1</v>
      </c>
      <c r="R278" s="11">
        <v>0</v>
      </c>
      <c r="S278" s="11">
        <v>0.15</v>
      </c>
      <c r="T278" s="30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</row>
    <row r="279" spans="1:34" ht="29.25" customHeight="1">
      <c r="A279" s="4"/>
      <c r="B279" s="82" t="s">
        <v>253</v>
      </c>
      <c r="C279" s="168" t="s">
        <v>45</v>
      </c>
      <c r="D279" s="83" t="s">
        <v>122</v>
      </c>
      <c r="E279" s="85">
        <v>262.2</v>
      </c>
      <c r="F279" s="85">
        <v>12.55</v>
      </c>
      <c r="G279" s="85">
        <v>2.4</v>
      </c>
      <c r="H279" s="85">
        <v>41.94</v>
      </c>
      <c r="I279" s="85">
        <v>0.08</v>
      </c>
      <c r="J279" s="85">
        <v>0.19</v>
      </c>
      <c r="K279" s="110">
        <v>0.56</v>
      </c>
      <c r="L279" s="85">
        <v>0.12</v>
      </c>
      <c r="M279" s="85">
        <v>2.94</v>
      </c>
      <c r="N279" s="85">
        <v>192.4</v>
      </c>
      <c r="O279" s="85">
        <v>240.6</v>
      </c>
      <c r="P279" s="85">
        <v>38</v>
      </c>
      <c r="Q279" s="85">
        <v>2.05</v>
      </c>
      <c r="R279" s="85">
        <v>0.03</v>
      </c>
      <c r="S279" s="85">
        <v>1.12</v>
      </c>
      <c r="T279" s="30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</row>
    <row r="280" spans="1:34" ht="28.5" customHeight="1">
      <c r="A280" s="4"/>
      <c r="B280" s="82" t="s">
        <v>219</v>
      </c>
      <c r="C280" s="167" t="s">
        <v>146</v>
      </c>
      <c r="D280" s="83" t="s">
        <v>74</v>
      </c>
      <c r="E280" s="85">
        <v>81</v>
      </c>
      <c r="F280" s="85">
        <v>1.52</v>
      </c>
      <c r="G280" s="85">
        <v>1.35</v>
      </c>
      <c r="H280" s="85">
        <v>15.9</v>
      </c>
      <c r="I280" s="85">
        <v>0.04</v>
      </c>
      <c r="J280" s="85">
        <v>0.03</v>
      </c>
      <c r="K280" s="85">
        <v>1.33</v>
      </c>
      <c r="L280" s="85">
        <v>0</v>
      </c>
      <c r="M280" s="85">
        <v>0.1</v>
      </c>
      <c r="N280" s="85">
        <v>126.6</v>
      </c>
      <c r="O280" s="85">
        <v>92.8</v>
      </c>
      <c r="P280" s="85">
        <v>15.4</v>
      </c>
      <c r="Q280" s="85">
        <v>2.03</v>
      </c>
      <c r="R280" s="85">
        <v>0</v>
      </c>
      <c r="S280" s="85">
        <v>0.41</v>
      </c>
      <c r="T280" s="30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</row>
    <row r="281" spans="1:34" ht="29.25" customHeight="1">
      <c r="A281" s="4"/>
      <c r="B281" s="82" t="s">
        <v>125</v>
      </c>
      <c r="C281" s="167" t="s">
        <v>163</v>
      </c>
      <c r="D281" s="86" t="s">
        <v>74</v>
      </c>
      <c r="E281" s="85">
        <v>52</v>
      </c>
      <c r="F281" s="85">
        <v>0.01</v>
      </c>
      <c r="G281" s="85">
        <v>0.02</v>
      </c>
      <c r="H281" s="85">
        <v>2.1</v>
      </c>
      <c r="I281" s="91">
        <v>0.002</v>
      </c>
      <c r="J281" s="164">
        <v>0.14</v>
      </c>
      <c r="K281" s="85">
        <v>4</v>
      </c>
      <c r="L281" s="85">
        <v>0</v>
      </c>
      <c r="M281" s="85">
        <v>0.53</v>
      </c>
      <c r="N281" s="11">
        <v>0</v>
      </c>
      <c r="O281" s="85">
        <v>14</v>
      </c>
      <c r="P281" s="85">
        <v>2</v>
      </c>
      <c r="Q281" s="85">
        <v>0</v>
      </c>
      <c r="R281" s="85">
        <v>0</v>
      </c>
      <c r="S281" s="85">
        <v>0</v>
      </c>
      <c r="T281" s="30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</row>
    <row r="282" spans="1:34" ht="25.5" customHeight="1">
      <c r="A282" s="4"/>
      <c r="B282" s="82" t="s">
        <v>125</v>
      </c>
      <c r="C282" s="167" t="s">
        <v>13</v>
      </c>
      <c r="D282" s="86" t="s">
        <v>82</v>
      </c>
      <c r="E282" s="85">
        <v>52</v>
      </c>
      <c r="F282" s="85">
        <v>0.98</v>
      </c>
      <c r="G282" s="85">
        <v>0.36</v>
      </c>
      <c r="H282" s="85">
        <v>10.02</v>
      </c>
      <c r="I282" s="91">
        <v>0.054</v>
      </c>
      <c r="J282" s="91">
        <v>0.018</v>
      </c>
      <c r="K282" s="85">
        <v>0</v>
      </c>
      <c r="L282" s="85">
        <v>0</v>
      </c>
      <c r="M282" s="85">
        <v>0.27</v>
      </c>
      <c r="N282" s="85">
        <v>10.5</v>
      </c>
      <c r="O282" s="85">
        <v>47.4</v>
      </c>
      <c r="P282" s="85">
        <v>5.1</v>
      </c>
      <c r="Q282" s="85">
        <v>0.36</v>
      </c>
      <c r="R282" s="85">
        <v>0</v>
      </c>
      <c r="S282" s="85">
        <v>1.17</v>
      </c>
      <c r="T282" s="30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</row>
    <row r="283" spans="1:34" ht="30.75" customHeight="1">
      <c r="A283" s="4"/>
      <c r="B283" s="84"/>
      <c r="C283" s="92" t="s">
        <v>19</v>
      </c>
      <c r="D283" s="88"/>
      <c r="E283" s="97">
        <f>SUM(E277:E282)</f>
        <v>594.5</v>
      </c>
      <c r="F283" s="97">
        <f aca="true" t="shared" si="34" ref="F283:S283">SUM(F277:F282)</f>
        <v>21.580000000000002</v>
      </c>
      <c r="G283" s="97">
        <f t="shared" si="34"/>
        <v>10.319999999999999</v>
      </c>
      <c r="H283" s="97">
        <f t="shared" si="34"/>
        <v>85.38</v>
      </c>
      <c r="I283" s="97">
        <f t="shared" si="34"/>
        <v>0.196</v>
      </c>
      <c r="J283" s="97">
        <f t="shared" si="34"/>
        <v>0.44800000000000006</v>
      </c>
      <c r="K283" s="97">
        <f t="shared" si="34"/>
        <v>6.04</v>
      </c>
      <c r="L283" s="97">
        <f t="shared" si="34"/>
        <v>0.162</v>
      </c>
      <c r="M283" s="97">
        <f t="shared" si="34"/>
        <v>4.460000000000001</v>
      </c>
      <c r="N283" s="97">
        <f t="shared" si="34"/>
        <v>535.2</v>
      </c>
      <c r="O283" s="97">
        <f t="shared" si="34"/>
        <v>534.3000000000001</v>
      </c>
      <c r="P283" s="97">
        <f t="shared" si="34"/>
        <v>75.39999999999999</v>
      </c>
      <c r="Q283" s="97">
        <f t="shared" si="34"/>
        <v>4.54</v>
      </c>
      <c r="R283" s="97">
        <f t="shared" si="34"/>
        <v>0.03</v>
      </c>
      <c r="S283" s="97">
        <f t="shared" si="34"/>
        <v>3.21</v>
      </c>
      <c r="T283" s="3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</row>
    <row r="284" spans="1:34" s="10" customFormat="1" ht="39.75" customHeight="1">
      <c r="A284" s="5"/>
      <c r="B284" s="90"/>
      <c r="C284" s="140" t="s">
        <v>26</v>
      </c>
      <c r="D284" s="88"/>
      <c r="E284" s="89">
        <f>E266+E275+E283</f>
        <v>2112.7799999999997</v>
      </c>
      <c r="F284" s="89">
        <f aca="true" t="shared" si="35" ref="F284:S284">F266+F275+F283</f>
        <v>71.036</v>
      </c>
      <c r="G284" s="89">
        <f t="shared" si="35"/>
        <v>48.808</v>
      </c>
      <c r="H284" s="89">
        <f t="shared" si="35"/>
        <v>329</v>
      </c>
      <c r="I284" s="89">
        <f t="shared" si="35"/>
        <v>1.034</v>
      </c>
      <c r="J284" s="89">
        <f t="shared" si="35"/>
        <v>1.4080000000000001</v>
      </c>
      <c r="K284" s="89">
        <f t="shared" si="35"/>
        <v>40.095</v>
      </c>
      <c r="L284" s="89">
        <f t="shared" si="35"/>
        <v>0.8520000000000001</v>
      </c>
      <c r="M284" s="89">
        <f t="shared" si="35"/>
        <v>12.31</v>
      </c>
      <c r="N284" s="89">
        <f t="shared" si="35"/>
        <v>794.216</v>
      </c>
      <c r="O284" s="89">
        <f t="shared" si="35"/>
        <v>1226.6350000000002</v>
      </c>
      <c r="P284" s="89">
        <f t="shared" si="35"/>
        <v>199.49099999999999</v>
      </c>
      <c r="Q284" s="89">
        <f t="shared" si="35"/>
        <v>12.91</v>
      </c>
      <c r="R284" s="89">
        <f t="shared" si="35"/>
        <v>0.102</v>
      </c>
      <c r="S284" s="89">
        <f t="shared" si="35"/>
        <v>12.219999999999999</v>
      </c>
      <c r="T284" s="33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</row>
    <row r="285" spans="1:34" ht="21.75" customHeight="1">
      <c r="A285" s="4"/>
      <c r="B285" s="136"/>
      <c r="C285" s="75"/>
      <c r="D285" s="106"/>
      <c r="E285" s="117"/>
      <c r="F285" s="117"/>
      <c r="G285" s="117"/>
      <c r="H285" s="117"/>
      <c r="I285" s="117"/>
      <c r="J285" s="117"/>
      <c r="K285" s="117"/>
      <c r="L285" s="117"/>
      <c r="M285" s="117"/>
      <c r="N285" s="117"/>
      <c r="O285" s="117"/>
      <c r="P285" s="117"/>
      <c r="Q285" s="117"/>
      <c r="R285" s="117"/>
      <c r="S285" s="117"/>
      <c r="T285" s="28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</row>
    <row r="286" spans="1:34" ht="21.75" customHeight="1">
      <c r="A286" s="4"/>
      <c r="B286" s="57"/>
      <c r="C286" s="75" t="s">
        <v>198</v>
      </c>
      <c r="D286" s="106"/>
      <c r="E286" s="117"/>
      <c r="F286" s="117"/>
      <c r="G286" s="117"/>
      <c r="H286" s="117"/>
      <c r="I286" s="117"/>
      <c r="J286" s="117"/>
      <c r="K286" s="117"/>
      <c r="L286" s="117"/>
      <c r="M286" s="117"/>
      <c r="N286" s="117"/>
      <c r="O286" s="117"/>
      <c r="P286" s="117"/>
      <c r="Q286" s="117"/>
      <c r="R286" s="117"/>
      <c r="S286" s="117"/>
      <c r="T286" s="28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</row>
    <row r="287" spans="1:34" ht="21.75" customHeight="1">
      <c r="A287" s="4"/>
      <c r="B287" s="57"/>
      <c r="C287" s="158" t="s">
        <v>119</v>
      </c>
      <c r="D287" s="106"/>
      <c r="E287" s="117"/>
      <c r="F287" s="117"/>
      <c r="G287" s="117"/>
      <c r="H287" s="117"/>
      <c r="I287" s="117"/>
      <c r="J287" s="117"/>
      <c r="K287" s="117"/>
      <c r="L287" s="117"/>
      <c r="M287" s="117"/>
      <c r="N287" s="117"/>
      <c r="O287" s="117"/>
      <c r="P287" s="134"/>
      <c r="Q287" s="134"/>
      <c r="R287" s="134"/>
      <c r="S287" s="130"/>
      <c r="T287" s="27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</row>
    <row r="288" spans="1:34" ht="36.75" customHeight="1">
      <c r="A288" s="4"/>
      <c r="B288" s="215" t="s">
        <v>21</v>
      </c>
      <c r="C288" s="215" t="s">
        <v>108</v>
      </c>
      <c r="D288" s="216" t="s">
        <v>109</v>
      </c>
      <c r="E288" s="224" t="s">
        <v>110</v>
      </c>
      <c r="F288" s="204" t="s">
        <v>111</v>
      </c>
      <c r="G288" s="205"/>
      <c r="H288" s="206"/>
      <c r="I288" s="204" t="s">
        <v>112</v>
      </c>
      <c r="J288" s="205"/>
      <c r="K288" s="205"/>
      <c r="L288" s="205"/>
      <c r="M288" s="206"/>
      <c r="N288" s="204" t="s">
        <v>113</v>
      </c>
      <c r="O288" s="205"/>
      <c r="P288" s="205"/>
      <c r="Q288" s="205"/>
      <c r="R288" s="205"/>
      <c r="S288" s="206"/>
      <c r="T288" s="27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</row>
    <row r="289" spans="1:34" ht="30.75" customHeight="1">
      <c r="A289" s="4"/>
      <c r="B289" s="215"/>
      <c r="C289" s="215"/>
      <c r="D289" s="217"/>
      <c r="E289" s="225"/>
      <c r="F289" s="154" t="s">
        <v>1</v>
      </c>
      <c r="G289" s="154" t="s">
        <v>2</v>
      </c>
      <c r="H289" s="154" t="s">
        <v>3</v>
      </c>
      <c r="I289" s="154" t="s">
        <v>4</v>
      </c>
      <c r="J289" s="154" t="s">
        <v>239</v>
      </c>
      <c r="K289" s="154" t="s">
        <v>5</v>
      </c>
      <c r="L289" s="154" t="s">
        <v>6</v>
      </c>
      <c r="M289" s="154" t="s">
        <v>107</v>
      </c>
      <c r="N289" s="154" t="s">
        <v>7</v>
      </c>
      <c r="O289" s="154" t="s">
        <v>8</v>
      </c>
      <c r="P289" s="154" t="s">
        <v>9</v>
      </c>
      <c r="Q289" s="154" t="s">
        <v>240</v>
      </c>
      <c r="R289" s="154" t="s">
        <v>241</v>
      </c>
      <c r="S289" s="154" t="s">
        <v>10</v>
      </c>
      <c r="T289" s="27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</row>
    <row r="290" spans="1:34" ht="36.75" customHeight="1">
      <c r="A290" s="4"/>
      <c r="B290" s="100"/>
      <c r="C290" s="76" t="s">
        <v>11</v>
      </c>
      <c r="D290" s="131"/>
      <c r="E290" s="187"/>
      <c r="F290" s="187"/>
      <c r="G290" s="187"/>
      <c r="H290" s="187"/>
      <c r="I290" s="82"/>
      <c r="J290" s="187"/>
      <c r="K290" s="187"/>
      <c r="L290" s="187"/>
      <c r="M290" s="187"/>
      <c r="N290" s="187"/>
      <c r="O290" s="187"/>
      <c r="P290" s="187"/>
      <c r="Q290" s="187"/>
      <c r="R290" s="187"/>
      <c r="S290" s="187"/>
      <c r="T290" s="29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</row>
    <row r="291" spans="1:34" ht="36.75" customHeight="1">
      <c r="A291" s="4"/>
      <c r="B291" s="84" t="s">
        <v>152</v>
      </c>
      <c r="C291" s="167" t="s">
        <v>53</v>
      </c>
      <c r="D291" s="86" t="s">
        <v>116</v>
      </c>
      <c r="E291" s="85">
        <v>155</v>
      </c>
      <c r="F291" s="85">
        <v>5.3</v>
      </c>
      <c r="G291" s="85">
        <v>8.26</v>
      </c>
      <c r="H291" s="85">
        <v>14.82</v>
      </c>
      <c r="I291" s="85">
        <v>0.09</v>
      </c>
      <c r="J291" s="91">
        <v>0.06</v>
      </c>
      <c r="K291" s="85">
        <v>0</v>
      </c>
      <c r="L291" s="85">
        <v>0</v>
      </c>
      <c r="M291" s="85">
        <v>0.45</v>
      </c>
      <c r="N291" s="85">
        <v>11.2</v>
      </c>
      <c r="O291" s="85">
        <v>59.9</v>
      </c>
      <c r="P291" s="85">
        <v>9.2</v>
      </c>
      <c r="Q291" s="85">
        <v>1</v>
      </c>
      <c r="R291" s="85">
        <v>0</v>
      </c>
      <c r="S291" s="85">
        <v>0.77</v>
      </c>
      <c r="T291" s="38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</row>
    <row r="292" spans="1:34" ht="36.75" customHeight="1">
      <c r="A292" s="4"/>
      <c r="B292" s="84" t="s">
        <v>265</v>
      </c>
      <c r="C292" s="168" t="s">
        <v>266</v>
      </c>
      <c r="D292" s="83" t="s">
        <v>74</v>
      </c>
      <c r="E292" s="82">
        <v>386.2</v>
      </c>
      <c r="F292" s="82">
        <v>18.58</v>
      </c>
      <c r="G292" s="82">
        <v>33.1</v>
      </c>
      <c r="H292" s="82">
        <v>3.51</v>
      </c>
      <c r="I292" s="85">
        <v>0.013</v>
      </c>
      <c r="J292" s="85">
        <v>0.18</v>
      </c>
      <c r="K292" s="85">
        <v>0.34</v>
      </c>
      <c r="L292" s="85">
        <v>0.0432</v>
      </c>
      <c r="M292" s="85">
        <v>1</v>
      </c>
      <c r="N292" s="85">
        <v>137.45</v>
      </c>
      <c r="O292" s="85">
        <v>301.03</v>
      </c>
      <c r="P292" s="85">
        <v>21.51</v>
      </c>
      <c r="Q292" s="85">
        <v>0.5</v>
      </c>
      <c r="R292" s="85">
        <v>0</v>
      </c>
      <c r="S292" s="85">
        <v>3.51</v>
      </c>
      <c r="T292" s="38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</row>
    <row r="293" spans="1:34" ht="36.75" customHeight="1">
      <c r="A293" s="4"/>
      <c r="B293" s="84" t="s">
        <v>133</v>
      </c>
      <c r="C293" s="168" t="s">
        <v>50</v>
      </c>
      <c r="D293" s="83" t="s">
        <v>74</v>
      </c>
      <c r="E293" s="164">
        <v>118.6</v>
      </c>
      <c r="F293" s="164">
        <v>4.08</v>
      </c>
      <c r="G293" s="85">
        <v>3.54</v>
      </c>
      <c r="H293" s="164">
        <v>17.58</v>
      </c>
      <c r="I293" s="85">
        <v>0.05</v>
      </c>
      <c r="J293" s="164">
        <v>0.02</v>
      </c>
      <c r="K293" s="164">
        <v>1.58</v>
      </c>
      <c r="L293" s="85">
        <v>0</v>
      </c>
      <c r="M293" s="85">
        <v>0</v>
      </c>
      <c r="N293" s="164">
        <v>152.22</v>
      </c>
      <c r="O293" s="164">
        <v>124.56</v>
      </c>
      <c r="P293" s="164">
        <v>21.34</v>
      </c>
      <c r="Q293" s="164">
        <v>0.8</v>
      </c>
      <c r="R293" s="164">
        <v>0.01</v>
      </c>
      <c r="S293" s="85">
        <v>0.478</v>
      </c>
      <c r="T293" s="38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</row>
    <row r="294" spans="1:34" ht="36.75" customHeight="1">
      <c r="A294" s="4"/>
      <c r="B294" s="82" t="s">
        <v>125</v>
      </c>
      <c r="C294" s="167" t="s">
        <v>267</v>
      </c>
      <c r="D294" s="83" t="s">
        <v>88</v>
      </c>
      <c r="E294" s="85">
        <v>63.1</v>
      </c>
      <c r="F294" s="85">
        <v>3.75</v>
      </c>
      <c r="G294" s="85">
        <v>4.7</v>
      </c>
      <c r="H294" s="85">
        <v>37.2</v>
      </c>
      <c r="I294" s="91">
        <v>0.04</v>
      </c>
      <c r="J294" s="91">
        <v>0.04</v>
      </c>
      <c r="K294" s="85">
        <v>0</v>
      </c>
      <c r="L294" s="85">
        <v>0</v>
      </c>
      <c r="M294" s="85">
        <v>1</v>
      </c>
      <c r="N294" s="85">
        <v>14.5</v>
      </c>
      <c r="O294" s="85">
        <v>45</v>
      </c>
      <c r="P294" s="85">
        <v>10</v>
      </c>
      <c r="Q294" s="85">
        <v>0.5</v>
      </c>
      <c r="R294" s="85">
        <v>0</v>
      </c>
      <c r="S294" s="85">
        <v>0.5</v>
      </c>
      <c r="T294" s="45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</row>
    <row r="295" spans="1:34" ht="36.75" customHeight="1">
      <c r="A295" s="4"/>
      <c r="B295" s="82" t="s">
        <v>125</v>
      </c>
      <c r="C295" s="167" t="s">
        <v>13</v>
      </c>
      <c r="D295" s="86" t="s">
        <v>82</v>
      </c>
      <c r="E295" s="85">
        <v>52</v>
      </c>
      <c r="F295" s="85">
        <v>0.98</v>
      </c>
      <c r="G295" s="85">
        <v>0.36</v>
      </c>
      <c r="H295" s="85">
        <v>10.02</v>
      </c>
      <c r="I295" s="85">
        <v>0.54</v>
      </c>
      <c r="J295" s="91">
        <v>0.018</v>
      </c>
      <c r="K295" s="85">
        <v>0</v>
      </c>
      <c r="L295" s="85">
        <v>0</v>
      </c>
      <c r="M295" s="85">
        <v>0.27</v>
      </c>
      <c r="N295" s="85">
        <v>10.5</v>
      </c>
      <c r="O295" s="85">
        <v>47.4</v>
      </c>
      <c r="P295" s="85">
        <v>5.1</v>
      </c>
      <c r="Q295" s="85">
        <v>0.36</v>
      </c>
      <c r="R295" s="85">
        <v>0</v>
      </c>
      <c r="S295" s="85">
        <v>1.17</v>
      </c>
      <c r="T295" s="45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</row>
    <row r="296" spans="1:34" ht="36.75" customHeight="1">
      <c r="A296" s="4"/>
      <c r="B296" s="84"/>
      <c r="C296" s="135" t="s">
        <v>20</v>
      </c>
      <c r="D296" s="83"/>
      <c r="E296" s="93">
        <f>SUM(E291:E295)</f>
        <v>774.9000000000001</v>
      </c>
      <c r="F296" s="93">
        <f aca="true" t="shared" si="36" ref="F296:S296">SUM(F291:F295)</f>
        <v>32.69</v>
      </c>
      <c r="G296" s="93">
        <f t="shared" si="36"/>
        <v>49.96</v>
      </c>
      <c r="H296" s="93">
        <f t="shared" si="36"/>
        <v>83.13</v>
      </c>
      <c r="I296" s="93">
        <f t="shared" si="36"/>
        <v>0.7330000000000001</v>
      </c>
      <c r="J296" s="93">
        <f t="shared" si="36"/>
        <v>0.318</v>
      </c>
      <c r="K296" s="93">
        <f t="shared" si="36"/>
        <v>1.9200000000000002</v>
      </c>
      <c r="L296" s="93">
        <f t="shared" si="36"/>
        <v>0.0432</v>
      </c>
      <c r="M296" s="93">
        <f t="shared" si="36"/>
        <v>2.72</v>
      </c>
      <c r="N296" s="93">
        <f t="shared" si="36"/>
        <v>325.87</v>
      </c>
      <c r="O296" s="93">
        <f t="shared" si="36"/>
        <v>577.89</v>
      </c>
      <c r="P296" s="93">
        <f t="shared" si="36"/>
        <v>67.14999999999999</v>
      </c>
      <c r="Q296" s="93">
        <f t="shared" si="36"/>
        <v>3.1599999999999997</v>
      </c>
      <c r="R296" s="93">
        <f t="shared" si="36"/>
        <v>0.01</v>
      </c>
      <c r="S296" s="93">
        <f t="shared" si="36"/>
        <v>6.427999999999999</v>
      </c>
      <c r="T296" s="38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</row>
    <row r="297" spans="1:34" ht="36.75" customHeight="1">
      <c r="A297" s="4"/>
      <c r="B297" s="84"/>
      <c r="C297" s="90" t="s">
        <v>12</v>
      </c>
      <c r="D297" s="83"/>
      <c r="E297" s="82"/>
      <c r="F297" s="82"/>
      <c r="G297" s="82"/>
      <c r="H297" s="82"/>
      <c r="I297" s="82"/>
      <c r="J297" s="82"/>
      <c r="K297" s="82"/>
      <c r="L297" s="82"/>
      <c r="M297" s="82"/>
      <c r="N297" s="82"/>
      <c r="O297" s="82"/>
      <c r="P297" s="82"/>
      <c r="Q297" s="82"/>
      <c r="R297" s="82"/>
      <c r="S297" s="82"/>
      <c r="T297" s="38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</row>
    <row r="298" spans="1:34" ht="36.75" customHeight="1">
      <c r="A298" s="4"/>
      <c r="B298" s="82" t="s">
        <v>223</v>
      </c>
      <c r="C298" s="167" t="s">
        <v>166</v>
      </c>
      <c r="D298" s="102" t="s">
        <v>83</v>
      </c>
      <c r="E298" s="11">
        <v>218.23</v>
      </c>
      <c r="F298" s="11">
        <v>6.23</v>
      </c>
      <c r="G298" s="11">
        <v>5.72</v>
      </c>
      <c r="H298" s="11">
        <v>35.6</v>
      </c>
      <c r="I298" s="184">
        <v>0.01</v>
      </c>
      <c r="J298" s="11">
        <v>0.23</v>
      </c>
      <c r="K298" s="11">
        <v>2</v>
      </c>
      <c r="L298" s="11">
        <v>0</v>
      </c>
      <c r="M298" s="11">
        <v>0</v>
      </c>
      <c r="N298" s="11">
        <v>22.2</v>
      </c>
      <c r="O298" s="11">
        <v>69</v>
      </c>
      <c r="P298" s="11">
        <v>29.3</v>
      </c>
      <c r="Q298" s="11">
        <v>1.05</v>
      </c>
      <c r="R298" s="11">
        <v>0.01</v>
      </c>
      <c r="S298" s="11">
        <v>1.61</v>
      </c>
      <c r="T298" s="38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</row>
    <row r="299" spans="1:34" ht="36.75" customHeight="1">
      <c r="A299" s="4"/>
      <c r="B299" s="84" t="s">
        <v>199</v>
      </c>
      <c r="C299" s="169" t="s">
        <v>92</v>
      </c>
      <c r="D299" s="83" t="s">
        <v>89</v>
      </c>
      <c r="E299" s="85">
        <v>139.75</v>
      </c>
      <c r="F299" s="85">
        <v>3.807</v>
      </c>
      <c r="G299" s="85">
        <v>6.115</v>
      </c>
      <c r="H299" s="85">
        <v>14.615</v>
      </c>
      <c r="I299" s="85">
        <v>0.1</v>
      </c>
      <c r="J299" s="85">
        <v>0</v>
      </c>
      <c r="K299" s="85">
        <v>6.75</v>
      </c>
      <c r="L299" s="85">
        <v>0.6</v>
      </c>
      <c r="M299" s="85">
        <v>2.425</v>
      </c>
      <c r="N299" s="85">
        <v>63.175</v>
      </c>
      <c r="O299" s="85">
        <v>105.5</v>
      </c>
      <c r="P299" s="85">
        <v>35.45</v>
      </c>
      <c r="Q299" s="85">
        <v>0.04</v>
      </c>
      <c r="R299" s="85">
        <v>0</v>
      </c>
      <c r="S299" s="85">
        <v>1.725</v>
      </c>
      <c r="T299" s="38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</row>
    <row r="300" spans="1:34" ht="24" customHeight="1">
      <c r="A300" s="4"/>
      <c r="B300" s="82" t="s">
        <v>200</v>
      </c>
      <c r="C300" s="167" t="s">
        <v>58</v>
      </c>
      <c r="D300" s="83" t="s">
        <v>83</v>
      </c>
      <c r="E300" s="85">
        <v>309</v>
      </c>
      <c r="F300" s="85">
        <v>10.64</v>
      </c>
      <c r="G300" s="85">
        <v>28.19</v>
      </c>
      <c r="H300" s="85">
        <v>2.89</v>
      </c>
      <c r="I300" s="85">
        <v>0.28</v>
      </c>
      <c r="J300" s="85">
        <v>0.2</v>
      </c>
      <c r="K300" s="85">
        <v>0.92</v>
      </c>
      <c r="L300" s="85">
        <v>0</v>
      </c>
      <c r="M300" s="85">
        <v>0.26</v>
      </c>
      <c r="N300" s="85">
        <v>20</v>
      </c>
      <c r="O300" s="85">
        <v>128.62</v>
      </c>
      <c r="P300" s="85">
        <v>22.39</v>
      </c>
      <c r="Q300" s="85">
        <v>1.6</v>
      </c>
      <c r="R300" s="85">
        <v>0</v>
      </c>
      <c r="S300" s="85">
        <v>1.21</v>
      </c>
      <c r="T300" s="38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</row>
    <row r="301" spans="1:34" ht="33.75" customHeight="1">
      <c r="A301" s="4"/>
      <c r="B301" s="82" t="s">
        <v>246</v>
      </c>
      <c r="C301" s="167" t="s">
        <v>245</v>
      </c>
      <c r="D301" s="83" t="s">
        <v>85</v>
      </c>
      <c r="E301" s="85">
        <v>174.6</v>
      </c>
      <c r="F301" s="85">
        <v>5.495</v>
      </c>
      <c r="G301" s="85">
        <v>6.008</v>
      </c>
      <c r="H301" s="85">
        <v>24.625</v>
      </c>
      <c r="I301" s="85">
        <v>0.14</v>
      </c>
      <c r="J301" s="85">
        <v>0.06</v>
      </c>
      <c r="K301" s="85">
        <v>0</v>
      </c>
      <c r="L301" s="85">
        <v>0</v>
      </c>
      <c r="M301" s="85">
        <v>0.408</v>
      </c>
      <c r="N301" s="85">
        <v>10.13</v>
      </c>
      <c r="O301" s="85">
        <v>130.64</v>
      </c>
      <c r="P301" s="85">
        <v>86.4</v>
      </c>
      <c r="Q301" s="85">
        <v>0.31</v>
      </c>
      <c r="R301" s="164">
        <v>0.022</v>
      </c>
      <c r="S301" s="85">
        <v>2.907</v>
      </c>
      <c r="T301" s="38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</row>
    <row r="302" spans="1:34" ht="29.25" customHeight="1">
      <c r="A302" s="4"/>
      <c r="B302" s="82" t="s">
        <v>169</v>
      </c>
      <c r="C302" s="167" t="s">
        <v>72</v>
      </c>
      <c r="D302" s="83" t="s">
        <v>74</v>
      </c>
      <c r="E302" s="85">
        <v>114.8</v>
      </c>
      <c r="F302" s="85">
        <v>0.78</v>
      </c>
      <c r="G302" s="85">
        <v>0.046</v>
      </c>
      <c r="H302" s="85">
        <v>27.63</v>
      </c>
      <c r="I302" s="85">
        <v>0.09</v>
      </c>
      <c r="J302" s="85">
        <v>0.01</v>
      </c>
      <c r="K302" s="85">
        <v>0.6</v>
      </c>
      <c r="L302" s="85">
        <v>0</v>
      </c>
      <c r="M302" s="85">
        <v>0.82</v>
      </c>
      <c r="N302" s="85">
        <v>32.32</v>
      </c>
      <c r="O302" s="85">
        <v>21.9</v>
      </c>
      <c r="P302" s="85">
        <v>17.56</v>
      </c>
      <c r="Q302" s="85">
        <v>0.08</v>
      </c>
      <c r="R302" s="85">
        <v>0.01</v>
      </c>
      <c r="S302" s="85">
        <v>0.48</v>
      </c>
      <c r="T302" s="38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</row>
    <row r="303" spans="1:34" ht="36.75" customHeight="1">
      <c r="A303" s="4"/>
      <c r="B303" s="82" t="s">
        <v>125</v>
      </c>
      <c r="C303" s="167" t="s">
        <v>38</v>
      </c>
      <c r="D303" s="83" t="s">
        <v>134</v>
      </c>
      <c r="E303" s="85">
        <v>142</v>
      </c>
      <c r="F303" s="85">
        <v>4.56</v>
      </c>
      <c r="G303" s="85">
        <v>0.48</v>
      </c>
      <c r="H303" s="85">
        <v>29.52</v>
      </c>
      <c r="I303" s="91">
        <v>0.066</v>
      </c>
      <c r="J303" s="91">
        <v>0.036</v>
      </c>
      <c r="K303" s="85">
        <v>0</v>
      </c>
      <c r="L303" s="85">
        <v>0</v>
      </c>
      <c r="M303" s="85">
        <v>0</v>
      </c>
      <c r="N303" s="85">
        <v>12</v>
      </c>
      <c r="O303" s="85">
        <v>39</v>
      </c>
      <c r="P303" s="85">
        <v>8.4</v>
      </c>
      <c r="Q303" s="85">
        <v>1.1</v>
      </c>
      <c r="R303" s="85">
        <v>0</v>
      </c>
      <c r="S303" s="85">
        <v>0.66</v>
      </c>
      <c r="T303" s="38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</row>
    <row r="304" spans="1:34" ht="36.75" customHeight="1">
      <c r="A304" s="4"/>
      <c r="B304" s="82" t="s">
        <v>125</v>
      </c>
      <c r="C304" s="170" t="s">
        <v>13</v>
      </c>
      <c r="D304" s="86" t="s">
        <v>82</v>
      </c>
      <c r="E304" s="85">
        <v>52</v>
      </c>
      <c r="F304" s="85">
        <v>0.98</v>
      </c>
      <c r="G304" s="85">
        <v>0.36</v>
      </c>
      <c r="H304" s="85">
        <v>10.02</v>
      </c>
      <c r="I304" s="91">
        <v>0.054</v>
      </c>
      <c r="J304" s="91">
        <v>0.018</v>
      </c>
      <c r="K304" s="85">
        <v>0</v>
      </c>
      <c r="L304" s="85">
        <v>0</v>
      </c>
      <c r="M304" s="85">
        <v>0.27</v>
      </c>
      <c r="N304" s="85">
        <v>10.5</v>
      </c>
      <c r="O304" s="85">
        <v>47.4</v>
      </c>
      <c r="P304" s="85">
        <v>5.1</v>
      </c>
      <c r="Q304" s="85">
        <v>0.36</v>
      </c>
      <c r="R304" s="85">
        <v>0</v>
      </c>
      <c r="S304" s="85">
        <v>1.17</v>
      </c>
      <c r="T304" s="45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</row>
    <row r="305" spans="1:34" s="10" customFormat="1" ht="36.75" customHeight="1">
      <c r="A305" s="5"/>
      <c r="B305" s="112"/>
      <c r="C305" s="135" t="s">
        <v>18</v>
      </c>
      <c r="D305" s="142"/>
      <c r="E305" s="93">
        <f>SUM(E298:E304)</f>
        <v>1150.38</v>
      </c>
      <c r="F305" s="93">
        <f aca="true" t="shared" si="37" ref="F305:S305">SUM(F298:F304)</f>
        <v>32.492</v>
      </c>
      <c r="G305" s="93">
        <f t="shared" si="37"/>
        <v>46.919000000000004</v>
      </c>
      <c r="H305" s="93">
        <f t="shared" si="37"/>
        <v>144.9</v>
      </c>
      <c r="I305" s="93">
        <f t="shared" si="37"/>
        <v>0.74</v>
      </c>
      <c r="J305" s="93">
        <f t="shared" si="37"/>
        <v>0.554</v>
      </c>
      <c r="K305" s="93">
        <f t="shared" si="37"/>
        <v>10.27</v>
      </c>
      <c r="L305" s="93">
        <f t="shared" si="37"/>
        <v>0.6</v>
      </c>
      <c r="M305" s="93">
        <f t="shared" si="37"/>
        <v>4.183</v>
      </c>
      <c r="N305" s="93">
        <f t="shared" si="37"/>
        <v>170.325</v>
      </c>
      <c r="O305" s="93">
        <f t="shared" si="37"/>
        <v>542.06</v>
      </c>
      <c r="P305" s="93">
        <f t="shared" si="37"/>
        <v>204.60000000000002</v>
      </c>
      <c r="Q305" s="93">
        <f t="shared" si="37"/>
        <v>4.540000000000001</v>
      </c>
      <c r="R305" s="93">
        <f t="shared" si="37"/>
        <v>0.042</v>
      </c>
      <c r="S305" s="93">
        <f t="shared" si="37"/>
        <v>9.762</v>
      </c>
      <c r="T305" s="35">
        <f>+SUM(T298:T304)</f>
        <v>0</v>
      </c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</row>
    <row r="306" spans="1:34" ht="36.75" customHeight="1">
      <c r="A306" s="4"/>
      <c r="B306" s="114"/>
      <c r="C306" s="90" t="s">
        <v>16</v>
      </c>
      <c r="D306" s="142"/>
      <c r="E306" s="93"/>
      <c r="F306" s="93"/>
      <c r="G306" s="93"/>
      <c r="H306" s="93"/>
      <c r="I306" s="93"/>
      <c r="J306" s="93"/>
      <c r="K306" s="93"/>
      <c r="L306" s="93"/>
      <c r="M306" s="93"/>
      <c r="N306" s="93"/>
      <c r="O306" s="93"/>
      <c r="P306" s="93"/>
      <c r="Q306" s="93"/>
      <c r="R306" s="93"/>
      <c r="S306" s="93"/>
      <c r="T306" s="38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</row>
    <row r="307" spans="1:34" ht="27.75" customHeight="1">
      <c r="A307" s="4"/>
      <c r="B307" s="82" t="s">
        <v>125</v>
      </c>
      <c r="C307" s="167" t="s">
        <v>52</v>
      </c>
      <c r="D307" s="83" t="s">
        <v>82</v>
      </c>
      <c r="E307" s="85">
        <v>78.6</v>
      </c>
      <c r="F307" s="85">
        <v>1.25</v>
      </c>
      <c r="G307" s="85">
        <v>0.87</v>
      </c>
      <c r="H307" s="85">
        <v>15.42</v>
      </c>
      <c r="I307" s="85">
        <v>0.015</v>
      </c>
      <c r="J307" s="85">
        <v>0.01</v>
      </c>
      <c r="K307" s="85">
        <v>0</v>
      </c>
      <c r="L307" s="85">
        <v>0</v>
      </c>
      <c r="M307" s="85">
        <v>0.51</v>
      </c>
      <c r="N307" s="85">
        <v>5.7</v>
      </c>
      <c r="O307" s="85">
        <v>19.5</v>
      </c>
      <c r="P307" s="85">
        <v>3.9</v>
      </c>
      <c r="Q307" s="85">
        <v>0</v>
      </c>
      <c r="R307" s="85">
        <v>0</v>
      </c>
      <c r="S307" s="85">
        <v>0.36</v>
      </c>
      <c r="T307" s="38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</row>
    <row r="308" spans="1:34" ht="22.5" customHeight="1">
      <c r="A308" s="4"/>
      <c r="B308" s="82" t="s">
        <v>131</v>
      </c>
      <c r="C308" s="167" t="s">
        <v>97</v>
      </c>
      <c r="D308" s="83" t="s">
        <v>115</v>
      </c>
      <c r="E308" s="85">
        <v>56</v>
      </c>
      <c r="F308" s="85">
        <v>4.52</v>
      </c>
      <c r="G308" s="85">
        <v>4.19</v>
      </c>
      <c r="H308" s="85">
        <v>0</v>
      </c>
      <c r="I308" s="85">
        <v>0</v>
      </c>
      <c r="J308" s="85">
        <v>0.03</v>
      </c>
      <c r="K308" s="85">
        <v>0</v>
      </c>
      <c r="L308" s="85">
        <v>0</v>
      </c>
      <c r="M308" s="85">
        <v>0</v>
      </c>
      <c r="N308" s="85">
        <v>2.4</v>
      </c>
      <c r="O308" s="85">
        <v>53.6</v>
      </c>
      <c r="P308" s="85">
        <v>7</v>
      </c>
      <c r="Q308" s="85">
        <v>0.5</v>
      </c>
      <c r="R308" s="85">
        <v>0</v>
      </c>
      <c r="S308" s="85">
        <v>0</v>
      </c>
      <c r="T308" s="38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</row>
    <row r="309" spans="1:34" ht="36" customHeight="1">
      <c r="A309" s="4"/>
      <c r="B309" s="84" t="s">
        <v>141</v>
      </c>
      <c r="C309" s="169" t="s">
        <v>78</v>
      </c>
      <c r="D309" s="83" t="s">
        <v>100</v>
      </c>
      <c r="E309" s="11">
        <v>294</v>
      </c>
      <c r="F309" s="11">
        <v>6</v>
      </c>
      <c r="G309" s="11">
        <v>5.85</v>
      </c>
      <c r="H309" s="11">
        <v>42.95</v>
      </c>
      <c r="I309" s="11">
        <v>0.06</v>
      </c>
      <c r="J309" s="11">
        <v>0.02</v>
      </c>
      <c r="K309" s="11">
        <v>0.96</v>
      </c>
      <c r="L309" s="85">
        <v>0</v>
      </c>
      <c r="M309" s="11">
        <v>0.21</v>
      </c>
      <c r="N309" s="11">
        <v>130.67</v>
      </c>
      <c r="O309" s="11">
        <v>157.44</v>
      </c>
      <c r="P309" s="11">
        <v>36.46</v>
      </c>
      <c r="Q309" s="85">
        <v>0.82</v>
      </c>
      <c r="R309" s="85">
        <v>0.009</v>
      </c>
      <c r="S309" s="11">
        <v>0.6</v>
      </c>
      <c r="T309" s="38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</row>
    <row r="310" spans="1:34" ht="30.75" customHeight="1">
      <c r="A310" s="4"/>
      <c r="B310" s="82" t="s">
        <v>214</v>
      </c>
      <c r="C310" s="169" t="s">
        <v>55</v>
      </c>
      <c r="D310" s="86" t="s">
        <v>74</v>
      </c>
      <c r="E310" s="85">
        <v>60</v>
      </c>
      <c r="F310" s="85">
        <v>0.07</v>
      </c>
      <c r="G310" s="85">
        <v>0.02</v>
      </c>
      <c r="H310" s="85">
        <v>15</v>
      </c>
      <c r="I310" s="91">
        <v>0</v>
      </c>
      <c r="J310" s="91">
        <v>0</v>
      </c>
      <c r="K310" s="85">
        <v>0.03</v>
      </c>
      <c r="L310" s="85">
        <v>0</v>
      </c>
      <c r="M310" s="85">
        <v>0</v>
      </c>
      <c r="N310" s="85">
        <v>0</v>
      </c>
      <c r="O310" s="85">
        <v>2.8</v>
      </c>
      <c r="P310" s="85">
        <v>1.4</v>
      </c>
      <c r="Q310" s="85">
        <v>0</v>
      </c>
      <c r="R310" s="85">
        <v>0</v>
      </c>
      <c r="S310" s="85">
        <v>0.28</v>
      </c>
      <c r="T310" s="38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</row>
    <row r="311" spans="1:34" ht="29.25" customHeight="1">
      <c r="A311" s="4"/>
      <c r="B311" s="82" t="s">
        <v>125</v>
      </c>
      <c r="C311" s="167" t="s">
        <v>39</v>
      </c>
      <c r="D311" s="83" t="s">
        <v>74</v>
      </c>
      <c r="E311" s="85">
        <v>102</v>
      </c>
      <c r="F311" s="85">
        <v>2.8</v>
      </c>
      <c r="G311" s="85">
        <v>3</v>
      </c>
      <c r="H311" s="85">
        <v>8.4</v>
      </c>
      <c r="I311" s="85">
        <v>0.004</v>
      </c>
      <c r="J311" s="85">
        <v>0.1</v>
      </c>
      <c r="K311" s="85">
        <v>0</v>
      </c>
      <c r="L311" s="85">
        <v>0</v>
      </c>
      <c r="M311" s="85">
        <v>0</v>
      </c>
      <c r="N311" s="85">
        <v>148</v>
      </c>
      <c r="O311" s="85">
        <v>184</v>
      </c>
      <c r="P311" s="85">
        <v>0</v>
      </c>
      <c r="Q311" s="85">
        <v>0.3</v>
      </c>
      <c r="R311" s="85">
        <v>0</v>
      </c>
      <c r="S311" s="85">
        <v>0</v>
      </c>
      <c r="T311" s="38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</row>
    <row r="312" spans="1:34" ht="29.25" customHeight="1">
      <c r="A312" s="4"/>
      <c r="B312" s="82" t="s">
        <v>125</v>
      </c>
      <c r="C312" s="167" t="s">
        <v>13</v>
      </c>
      <c r="D312" s="86" t="s">
        <v>82</v>
      </c>
      <c r="E312" s="85">
        <v>52</v>
      </c>
      <c r="F312" s="85">
        <v>0.98</v>
      </c>
      <c r="G312" s="85">
        <v>0.36</v>
      </c>
      <c r="H312" s="85">
        <v>10.02</v>
      </c>
      <c r="I312" s="91">
        <v>0.054</v>
      </c>
      <c r="J312" s="91">
        <v>0.018</v>
      </c>
      <c r="K312" s="85">
        <v>0</v>
      </c>
      <c r="L312" s="85">
        <v>0</v>
      </c>
      <c r="M312" s="85">
        <v>0.27</v>
      </c>
      <c r="N312" s="85">
        <v>10.5</v>
      </c>
      <c r="O312" s="85">
        <v>47.4</v>
      </c>
      <c r="P312" s="85">
        <v>5.1</v>
      </c>
      <c r="Q312" s="85">
        <v>0.36</v>
      </c>
      <c r="R312" s="85">
        <v>0</v>
      </c>
      <c r="S312" s="85">
        <v>1.17</v>
      </c>
      <c r="T312" s="45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</row>
    <row r="313" spans="1:34" ht="36.75" customHeight="1">
      <c r="A313" s="4"/>
      <c r="B313" s="143"/>
      <c r="C313" s="144" t="s">
        <v>19</v>
      </c>
      <c r="D313" s="123"/>
      <c r="E313" s="145">
        <f>SUM(E307:E312)</f>
        <v>642.6</v>
      </c>
      <c r="F313" s="145">
        <f aca="true" t="shared" si="38" ref="F313:S313">SUM(F307:F312)</f>
        <v>15.620000000000001</v>
      </c>
      <c r="G313" s="145">
        <f t="shared" si="38"/>
        <v>14.29</v>
      </c>
      <c r="H313" s="145">
        <f t="shared" si="38"/>
        <v>91.79</v>
      </c>
      <c r="I313" s="145">
        <f t="shared" si="38"/>
        <v>0.133</v>
      </c>
      <c r="J313" s="145">
        <f t="shared" si="38"/>
        <v>0.178</v>
      </c>
      <c r="K313" s="145">
        <f t="shared" si="38"/>
        <v>0.99</v>
      </c>
      <c r="L313" s="145">
        <f t="shared" si="38"/>
        <v>0</v>
      </c>
      <c r="M313" s="145">
        <f t="shared" si="38"/>
        <v>0.99</v>
      </c>
      <c r="N313" s="145">
        <f t="shared" si="38"/>
        <v>297.27</v>
      </c>
      <c r="O313" s="145">
        <f t="shared" si="38"/>
        <v>464.74</v>
      </c>
      <c r="P313" s="145">
        <f t="shared" si="38"/>
        <v>53.86</v>
      </c>
      <c r="Q313" s="145">
        <f t="shared" si="38"/>
        <v>1.98</v>
      </c>
      <c r="R313" s="145">
        <f t="shared" si="38"/>
        <v>0.009</v>
      </c>
      <c r="S313" s="145">
        <f t="shared" si="38"/>
        <v>2.41</v>
      </c>
      <c r="T313" s="28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</row>
    <row r="314" spans="1:34" ht="36.75" customHeight="1">
      <c r="A314" s="4"/>
      <c r="B314" s="84"/>
      <c r="C314" s="135" t="s">
        <v>26</v>
      </c>
      <c r="D314" s="83"/>
      <c r="E314" s="93">
        <f>E296+E305+E313</f>
        <v>2567.88</v>
      </c>
      <c r="F314" s="93">
        <f aca="true" t="shared" si="39" ref="F314:S314">F296+F305+F313</f>
        <v>80.80199999999999</v>
      </c>
      <c r="G314" s="93">
        <f t="shared" si="39"/>
        <v>111.16900000000001</v>
      </c>
      <c r="H314" s="93">
        <f t="shared" si="39"/>
        <v>319.82</v>
      </c>
      <c r="I314" s="93">
        <f t="shared" si="39"/>
        <v>1.606</v>
      </c>
      <c r="J314" s="93">
        <f t="shared" si="39"/>
        <v>1.05</v>
      </c>
      <c r="K314" s="93">
        <f t="shared" si="39"/>
        <v>13.18</v>
      </c>
      <c r="L314" s="93">
        <f t="shared" si="39"/>
        <v>0.6432</v>
      </c>
      <c r="M314" s="93">
        <f t="shared" si="39"/>
        <v>7.893000000000001</v>
      </c>
      <c r="N314" s="93">
        <f t="shared" si="39"/>
        <v>793.4649999999999</v>
      </c>
      <c r="O314" s="93">
        <f t="shared" si="39"/>
        <v>1584.6899999999998</v>
      </c>
      <c r="P314" s="93">
        <f t="shared" si="39"/>
        <v>325.61</v>
      </c>
      <c r="Q314" s="93">
        <f t="shared" si="39"/>
        <v>9.680000000000001</v>
      </c>
      <c r="R314" s="93">
        <f t="shared" si="39"/>
        <v>0.061000000000000006</v>
      </c>
      <c r="S314" s="93">
        <f t="shared" si="39"/>
        <v>18.599999999999998</v>
      </c>
      <c r="T314" s="28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</row>
    <row r="315" spans="1:34" ht="17.25" customHeight="1">
      <c r="A315" s="4"/>
      <c r="B315" s="75"/>
      <c r="C315" s="75"/>
      <c r="D315" s="106"/>
      <c r="E315" s="117"/>
      <c r="F315" s="117"/>
      <c r="G315" s="117"/>
      <c r="H315" s="117"/>
      <c r="I315" s="117"/>
      <c r="J315" s="117"/>
      <c r="K315" s="117"/>
      <c r="L315" s="117"/>
      <c r="M315" s="117"/>
      <c r="N315" s="117"/>
      <c r="O315" s="117"/>
      <c r="P315" s="117"/>
      <c r="Q315" s="117"/>
      <c r="R315" s="117"/>
      <c r="S315" s="117"/>
      <c r="T315" s="27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</row>
    <row r="316" spans="1:34" ht="18" customHeight="1">
      <c r="A316" s="4"/>
      <c r="B316" s="61"/>
      <c r="C316" s="75" t="s">
        <v>201</v>
      </c>
      <c r="D316" s="106"/>
      <c r="E316" s="117"/>
      <c r="F316" s="117"/>
      <c r="G316" s="117"/>
      <c r="H316" s="117"/>
      <c r="I316" s="117"/>
      <c r="J316" s="117"/>
      <c r="K316" s="117"/>
      <c r="L316" s="117"/>
      <c r="M316" s="117"/>
      <c r="N316" s="117"/>
      <c r="O316" s="117"/>
      <c r="P316" s="134"/>
      <c r="Q316" s="134"/>
      <c r="R316" s="134"/>
      <c r="S316" s="134"/>
      <c r="T316" s="27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</row>
    <row r="317" spans="1:34" ht="20.25" customHeight="1">
      <c r="A317" s="4"/>
      <c r="B317" s="61"/>
      <c r="C317" s="158" t="s">
        <v>119</v>
      </c>
      <c r="D317" s="106"/>
      <c r="E317" s="117"/>
      <c r="F317" s="117"/>
      <c r="G317" s="117"/>
      <c r="H317" s="117"/>
      <c r="I317" s="117"/>
      <c r="J317" s="117"/>
      <c r="K317" s="117"/>
      <c r="L317" s="117"/>
      <c r="M317" s="117"/>
      <c r="N317" s="117"/>
      <c r="O317" s="117"/>
      <c r="P317" s="134"/>
      <c r="Q317" s="134"/>
      <c r="R317" s="134"/>
      <c r="S317" s="130"/>
      <c r="T317" s="29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</row>
    <row r="318" spans="1:34" ht="30" customHeight="1">
      <c r="A318" s="4"/>
      <c r="B318" s="215" t="s">
        <v>21</v>
      </c>
      <c r="C318" s="215" t="s">
        <v>108</v>
      </c>
      <c r="D318" s="216" t="s">
        <v>109</v>
      </c>
      <c r="E318" s="224" t="s">
        <v>110</v>
      </c>
      <c r="F318" s="204" t="s">
        <v>111</v>
      </c>
      <c r="G318" s="205"/>
      <c r="H318" s="206"/>
      <c r="I318" s="204" t="s">
        <v>112</v>
      </c>
      <c r="J318" s="205"/>
      <c r="K318" s="205"/>
      <c r="L318" s="205"/>
      <c r="M318" s="206"/>
      <c r="N318" s="204" t="s">
        <v>113</v>
      </c>
      <c r="O318" s="205"/>
      <c r="P318" s="205"/>
      <c r="Q318" s="205"/>
      <c r="R318" s="205"/>
      <c r="S318" s="206"/>
      <c r="T318" s="29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</row>
    <row r="319" spans="1:34" ht="31.5" customHeight="1">
      <c r="A319" s="4"/>
      <c r="B319" s="215"/>
      <c r="C319" s="215"/>
      <c r="D319" s="217"/>
      <c r="E319" s="225"/>
      <c r="F319" s="154" t="s">
        <v>1</v>
      </c>
      <c r="G319" s="154" t="s">
        <v>2</v>
      </c>
      <c r="H319" s="154" t="s">
        <v>3</v>
      </c>
      <c r="I319" s="154" t="s">
        <v>4</v>
      </c>
      <c r="J319" s="154" t="s">
        <v>239</v>
      </c>
      <c r="K319" s="154" t="s">
        <v>5</v>
      </c>
      <c r="L319" s="154" t="s">
        <v>6</v>
      </c>
      <c r="M319" s="154" t="s">
        <v>107</v>
      </c>
      <c r="N319" s="154" t="s">
        <v>7</v>
      </c>
      <c r="O319" s="154" t="s">
        <v>8</v>
      </c>
      <c r="P319" s="154" t="s">
        <v>9</v>
      </c>
      <c r="Q319" s="154" t="s">
        <v>240</v>
      </c>
      <c r="R319" s="154" t="s">
        <v>241</v>
      </c>
      <c r="S319" s="154" t="s">
        <v>10</v>
      </c>
      <c r="T319" s="30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</row>
    <row r="320" spans="1:34" ht="41.25" customHeight="1">
      <c r="A320" s="4"/>
      <c r="B320" s="100"/>
      <c r="C320" s="76" t="s">
        <v>11</v>
      </c>
      <c r="D320" s="101"/>
      <c r="E320" s="82"/>
      <c r="F320" s="82"/>
      <c r="G320" s="82"/>
      <c r="H320" s="82"/>
      <c r="I320" s="82"/>
      <c r="J320" s="82"/>
      <c r="K320" s="82"/>
      <c r="L320" s="82"/>
      <c r="M320" s="82"/>
      <c r="N320" s="82"/>
      <c r="O320" s="82"/>
      <c r="P320" s="82"/>
      <c r="Q320" s="82"/>
      <c r="R320" s="82"/>
      <c r="S320" s="82"/>
      <c r="T320" s="32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</row>
    <row r="321" spans="1:34" ht="41.25" customHeight="1">
      <c r="A321" s="4"/>
      <c r="B321" s="84" t="s">
        <v>143</v>
      </c>
      <c r="C321" s="167" t="s">
        <v>56</v>
      </c>
      <c r="D321" s="83" t="s">
        <v>116</v>
      </c>
      <c r="E321" s="85">
        <v>118.5</v>
      </c>
      <c r="F321" s="85">
        <v>4.67</v>
      </c>
      <c r="G321" s="85">
        <v>3.29</v>
      </c>
      <c r="H321" s="85">
        <v>17.53</v>
      </c>
      <c r="I321" s="85">
        <v>0.38</v>
      </c>
      <c r="J321" s="85">
        <v>0.07</v>
      </c>
      <c r="K321" s="85">
        <v>0</v>
      </c>
      <c r="L321" s="85">
        <v>0</v>
      </c>
      <c r="M321" s="85">
        <v>0.44</v>
      </c>
      <c r="N321" s="85">
        <v>8.5</v>
      </c>
      <c r="O321" s="85">
        <v>47.5</v>
      </c>
      <c r="P321" s="85">
        <v>7.5</v>
      </c>
      <c r="Q321" s="85">
        <v>0</v>
      </c>
      <c r="R321" s="85">
        <v>0</v>
      </c>
      <c r="S321" s="85">
        <v>0.59</v>
      </c>
      <c r="T321" s="30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</row>
    <row r="322" spans="1:34" ht="41.25" customHeight="1">
      <c r="A322" s="4"/>
      <c r="B322" s="177" t="s">
        <v>202</v>
      </c>
      <c r="C322" s="173" t="s">
        <v>232</v>
      </c>
      <c r="D322" s="96" t="s">
        <v>85</v>
      </c>
      <c r="E322" s="120">
        <v>300.96</v>
      </c>
      <c r="F322" s="120">
        <v>12.18</v>
      </c>
      <c r="G322" s="120">
        <v>14.328</v>
      </c>
      <c r="H322" s="120">
        <v>30.7</v>
      </c>
      <c r="I322" s="120">
        <v>0.072</v>
      </c>
      <c r="J322" s="120">
        <v>0.2</v>
      </c>
      <c r="K322" s="120">
        <v>0.2</v>
      </c>
      <c r="L322" s="120">
        <v>0.0103</v>
      </c>
      <c r="M322" s="120">
        <v>0.96</v>
      </c>
      <c r="N322" s="120">
        <v>265.68</v>
      </c>
      <c r="O322" s="120">
        <v>181.87</v>
      </c>
      <c r="P322" s="120">
        <v>18.288</v>
      </c>
      <c r="Q322" s="120">
        <v>1.4</v>
      </c>
      <c r="R322" s="120">
        <v>0.02</v>
      </c>
      <c r="S322" s="120">
        <v>1.108</v>
      </c>
      <c r="T322" s="30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</row>
    <row r="323" spans="1:34" ht="55.5" customHeight="1">
      <c r="A323" s="4"/>
      <c r="B323" s="82" t="s">
        <v>258</v>
      </c>
      <c r="C323" s="167" t="s">
        <v>270</v>
      </c>
      <c r="D323" s="83" t="s">
        <v>74</v>
      </c>
      <c r="E323" s="85">
        <v>94.23</v>
      </c>
      <c r="F323" s="85">
        <v>0.211</v>
      </c>
      <c r="G323" s="85">
        <v>0.95</v>
      </c>
      <c r="H323" s="85">
        <v>22.8</v>
      </c>
      <c r="I323" s="164">
        <v>0.004</v>
      </c>
      <c r="J323" s="85">
        <v>0</v>
      </c>
      <c r="K323" s="85">
        <v>28.16</v>
      </c>
      <c r="L323" s="85">
        <v>0</v>
      </c>
      <c r="M323" s="85">
        <v>0.05</v>
      </c>
      <c r="N323" s="85">
        <v>3.87</v>
      </c>
      <c r="O323" s="85">
        <v>1.584</v>
      </c>
      <c r="P323" s="85">
        <v>5.28</v>
      </c>
      <c r="Q323" s="85">
        <v>0</v>
      </c>
      <c r="R323" s="85">
        <v>0</v>
      </c>
      <c r="S323" s="85">
        <v>0.246</v>
      </c>
      <c r="T323" s="30"/>
      <c r="AE323" s="3"/>
      <c r="AF323" s="3"/>
      <c r="AG323" s="3"/>
      <c r="AH323" s="3"/>
    </row>
    <row r="324" spans="1:34" ht="35.25" customHeight="1">
      <c r="A324" s="4"/>
      <c r="B324" s="84"/>
      <c r="C324" s="167" t="s">
        <v>70</v>
      </c>
      <c r="D324" s="83" t="s">
        <v>181</v>
      </c>
      <c r="E324" s="85">
        <v>94.6</v>
      </c>
      <c r="F324" s="85">
        <v>1.98</v>
      </c>
      <c r="G324" s="85">
        <v>0.44</v>
      </c>
      <c r="H324" s="85">
        <v>17.82</v>
      </c>
      <c r="I324" s="85">
        <v>0.08</v>
      </c>
      <c r="J324" s="85">
        <v>0.11</v>
      </c>
      <c r="K324" s="85">
        <v>104</v>
      </c>
      <c r="L324" s="85">
        <v>0</v>
      </c>
      <c r="M324" s="85">
        <v>0.46</v>
      </c>
      <c r="N324" s="85">
        <v>74.8</v>
      </c>
      <c r="O324" s="85">
        <v>50.6</v>
      </c>
      <c r="P324" s="85">
        <v>28.6</v>
      </c>
      <c r="Q324" s="85">
        <v>1.8</v>
      </c>
      <c r="R324" s="85">
        <v>0.01</v>
      </c>
      <c r="S324" s="85">
        <v>0.66</v>
      </c>
      <c r="T324" s="30"/>
      <c r="AE324" s="3"/>
      <c r="AF324" s="3"/>
      <c r="AG324" s="3"/>
      <c r="AH324" s="3"/>
    </row>
    <row r="325" spans="1:34" ht="41.25" customHeight="1">
      <c r="A325" s="4"/>
      <c r="B325" s="82" t="s">
        <v>125</v>
      </c>
      <c r="C325" s="167" t="s">
        <v>13</v>
      </c>
      <c r="D325" s="86" t="s">
        <v>82</v>
      </c>
      <c r="E325" s="85">
        <v>52</v>
      </c>
      <c r="F325" s="85">
        <v>0.98</v>
      </c>
      <c r="G325" s="85">
        <v>0.36</v>
      </c>
      <c r="H325" s="85">
        <v>10.02</v>
      </c>
      <c r="I325" s="91">
        <v>0.054</v>
      </c>
      <c r="J325" s="91">
        <v>0.018</v>
      </c>
      <c r="K325" s="85">
        <v>0</v>
      </c>
      <c r="L325" s="85">
        <v>0</v>
      </c>
      <c r="M325" s="85">
        <v>0.27</v>
      </c>
      <c r="N325" s="85">
        <v>10.5</v>
      </c>
      <c r="O325" s="85">
        <v>47.4</v>
      </c>
      <c r="P325" s="85">
        <v>5.1</v>
      </c>
      <c r="Q325" s="85">
        <v>0.36</v>
      </c>
      <c r="R325" s="85">
        <v>0</v>
      </c>
      <c r="S325" s="85">
        <v>1.17</v>
      </c>
      <c r="T325" s="36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</row>
    <row r="326" spans="1:34" ht="41.25" customHeight="1">
      <c r="A326" s="4"/>
      <c r="B326" s="84"/>
      <c r="C326" s="141" t="s">
        <v>20</v>
      </c>
      <c r="D326" s="83"/>
      <c r="E326" s="93">
        <f>SUM(E321:E325)</f>
        <v>660.29</v>
      </c>
      <c r="F326" s="93">
        <f aca="true" t="shared" si="40" ref="F326:S326">SUM(F321:F325)</f>
        <v>20.021</v>
      </c>
      <c r="G326" s="93">
        <f t="shared" si="40"/>
        <v>19.368</v>
      </c>
      <c r="H326" s="93">
        <f t="shared" si="40"/>
        <v>98.86999999999999</v>
      </c>
      <c r="I326" s="93">
        <f t="shared" si="40"/>
        <v>0.5900000000000001</v>
      </c>
      <c r="J326" s="93">
        <f t="shared" si="40"/>
        <v>0.398</v>
      </c>
      <c r="K326" s="93">
        <f t="shared" si="40"/>
        <v>132.36</v>
      </c>
      <c r="L326" s="93">
        <f t="shared" si="40"/>
        <v>0.0103</v>
      </c>
      <c r="M326" s="93">
        <f t="shared" si="40"/>
        <v>2.1799999999999997</v>
      </c>
      <c r="N326" s="93">
        <f t="shared" si="40"/>
        <v>363.35</v>
      </c>
      <c r="O326" s="93">
        <f t="shared" si="40"/>
        <v>328.954</v>
      </c>
      <c r="P326" s="93">
        <f t="shared" si="40"/>
        <v>64.768</v>
      </c>
      <c r="Q326" s="93">
        <f t="shared" si="40"/>
        <v>3.56</v>
      </c>
      <c r="R326" s="93">
        <f t="shared" si="40"/>
        <v>0.03</v>
      </c>
      <c r="S326" s="93">
        <f t="shared" si="40"/>
        <v>3.774</v>
      </c>
      <c r="T326" s="32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</row>
    <row r="327" spans="1:34" ht="41.25" customHeight="1">
      <c r="A327" s="4"/>
      <c r="B327" s="84"/>
      <c r="C327" s="112" t="s">
        <v>12</v>
      </c>
      <c r="D327" s="83"/>
      <c r="E327" s="82" t="s">
        <v>14</v>
      </c>
      <c r="F327" s="82" t="s">
        <v>14</v>
      </c>
      <c r="G327" s="82" t="s">
        <v>14</v>
      </c>
      <c r="H327" s="82" t="s">
        <v>14</v>
      </c>
      <c r="I327" s="146" t="s">
        <v>14</v>
      </c>
      <c r="J327" s="146"/>
      <c r="K327" s="82" t="s">
        <v>14</v>
      </c>
      <c r="L327" s="82" t="s">
        <v>14</v>
      </c>
      <c r="M327" s="82"/>
      <c r="N327" s="82" t="s">
        <v>14</v>
      </c>
      <c r="O327" s="82" t="s">
        <v>14</v>
      </c>
      <c r="P327" s="82" t="s">
        <v>14</v>
      </c>
      <c r="Q327" s="82"/>
      <c r="R327" s="82"/>
      <c r="S327" s="82" t="s">
        <v>14</v>
      </c>
      <c r="T327" s="30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</row>
    <row r="328" spans="1:34" ht="41.25" customHeight="1">
      <c r="A328" s="4"/>
      <c r="B328" s="82" t="s">
        <v>233</v>
      </c>
      <c r="C328" s="168" t="s">
        <v>203</v>
      </c>
      <c r="D328" s="83" t="s">
        <v>83</v>
      </c>
      <c r="E328" s="11">
        <v>125</v>
      </c>
      <c r="F328" s="11">
        <v>1.8</v>
      </c>
      <c r="G328" s="11">
        <v>1.6</v>
      </c>
      <c r="H328" s="11">
        <v>11.8</v>
      </c>
      <c r="I328" s="11">
        <v>0.03</v>
      </c>
      <c r="J328" s="11">
        <v>0.15</v>
      </c>
      <c r="K328" s="11">
        <v>0.6</v>
      </c>
      <c r="L328" s="11">
        <v>0</v>
      </c>
      <c r="M328" s="11">
        <v>0</v>
      </c>
      <c r="N328" s="11">
        <v>30.15</v>
      </c>
      <c r="O328" s="11">
        <v>59</v>
      </c>
      <c r="P328" s="11">
        <v>1.7</v>
      </c>
      <c r="Q328" s="11">
        <v>0.99</v>
      </c>
      <c r="R328" s="11">
        <v>0.04</v>
      </c>
      <c r="S328" s="11">
        <v>0</v>
      </c>
      <c r="T328" s="30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</row>
    <row r="329" spans="1:34" ht="41.25" customHeight="1">
      <c r="A329" s="4"/>
      <c r="B329" s="82" t="s">
        <v>157</v>
      </c>
      <c r="C329" s="167" t="s">
        <v>156</v>
      </c>
      <c r="D329" s="83" t="s">
        <v>84</v>
      </c>
      <c r="E329" s="85">
        <v>148.25</v>
      </c>
      <c r="F329" s="85">
        <v>5.49</v>
      </c>
      <c r="G329" s="85">
        <v>5.27</v>
      </c>
      <c r="H329" s="85">
        <v>16.535</v>
      </c>
      <c r="I329" s="85">
        <v>0.227</v>
      </c>
      <c r="J329" s="85">
        <v>0.17</v>
      </c>
      <c r="K329" s="85">
        <v>5.825</v>
      </c>
      <c r="L329" s="85">
        <v>0</v>
      </c>
      <c r="M329" s="85">
        <v>2.425</v>
      </c>
      <c r="N329" s="85">
        <v>42.675</v>
      </c>
      <c r="O329" s="85">
        <v>88.1</v>
      </c>
      <c r="P329" s="85">
        <v>15.575</v>
      </c>
      <c r="Q329" s="85">
        <v>0</v>
      </c>
      <c r="R329" s="85">
        <v>0</v>
      </c>
      <c r="S329" s="85">
        <v>0</v>
      </c>
      <c r="T329" s="30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</row>
    <row r="330" spans="1:34" ht="33.75" customHeight="1">
      <c r="A330" s="4"/>
      <c r="B330" s="82" t="s">
        <v>136</v>
      </c>
      <c r="C330" s="169" t="s">
        <v>54</v>
      </c>
      <c r="D330" s="83" t="s">
        <v>74</v>
      </c>
      <c r="E330" s="85">
        <v>131.29</v>
      </c>
      <c r="F330" s="85">
        <v>8.81</v>
      </c>
      <c r="G330" s="85">
        <v>7.19</v>
      </c>
      <c r="H330" s="85">
        <v>7.68</v>
      </c>
      <c r="I330" s="85">
        <v>0.07</v>
      </c>
      <c r="J330" s="85">
        <v>0.19</v>
      </c>
      <c r="K330" s="85">
        <v>0.08</v>
      </c>
      <c r="L330" s="85">
        <v>0.1</v>
      </c>
      <c r="M330" s="85">
        <v>0.44</v>
      </c>
      <c r="N330" s="85">
        <v>52.41</v>
      </c>
      <c r="O330" s="85">
        <v>101</v>
      </c>
      <c r="P330" s="85">
        <v>16.45</v>
      </c>
      <c r="Q330" s="85">
        <v>2.37</v>
      </c>
      <c r="R330" s="85">
        <v>0</v>
      </c>
      <c r="S330" s="85">
        <v>0.89</v>
      </c>
      <c r="T330" s="30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</row>
    <row r="331" spans="1:34" ht="30.75" customHeight="1">
      <c r="A331" s="4"/>
      <c r="B331" s="82" t="s">
        <v>204</v>
      </c>
      <c r="C331" s="176" t="s">
        <v>49</v>
      </c>
      <c r="D331" s="83" t="s">
        <v>74</v>
      </c>
      <c r="E331" s="85">
        <v>88.2</v>
      </c>
      <c r="F331" s="85">
        <v>0.678</v>
      </c>
      <c r="G331" s="85">
        <v>0.278</v>
      </c>
      <c r="H331" s="85">
        <v>20.76</v>
      </c>
      <c r="I331" s="85">
        <v>0.012</v>
      </c>
      <c r="J331" s="85">
        <v>0</v>
      </c>
      <c r="K331" s="85">
        <v>57.9</v>
      </c>
      <c r="L331" s="85">
        <v>0</v>
      </c>
      <c r="M331" s="85">
        <v>0.76</v>
      </c>
      <c r="N331" s="85">
        <v>21.34</v>
      </c>
      <c r="O331" s="85">
        <v>3.44</v>
      </c>
      <c r="P331" s="85">
        <v>3.44</v>
      </c>
      <c r="Q331" s="85">
        <v>0</v>
      </c>
      <c r="R331" s="85">
        <v>0</v>
      </c>
      <c r="S331" s="85">
        <v>0.63</v>
      </c>
      <c r="T331" s="30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</row>
    <row r="332" spans="1:34" ht="28.5" customHeight="1">
      <c r="A332" s="4"/>
      <c r="B332" s="82" t="s">
        <v>125</v>
      </c>
      <c r="C332" s="167" t="s">
        <v>38</v>
      </c>
      <c r="D332" s="83" t="s">
        <v>134</v>
      </c>
      <c r="E332" s="85">
        <v>142</v>
      </c>
      <c r="F332" s="85">
        <v>4.56</v>
      </c>
      <c r="G332" s="85">
        <v>0.48</v>
      </c>
      <c r="H332" s="85">
        <v>29.52</v>
      </c>
      <c r="I332" s="91">
        <v>0.066</v>
      </c>
      <c r="J332" s="91">
        <v>0.036</v>
      </c>
      <c r="K332" s="85">
        <v>0</v>
      </c>
      <c r="L332" s="85">
        <v>0</v>
      </c>
      <c r="M332" s="85">
        <v>0</v>
      </c>
      <c r="N332" s="85">
        <v>12</v>
      </c>
      <c r="O332" s="85">
        <v>39</v>
      </c>
      <c r="P332" s="85">
        <v>8.4</v>
      </c>
      <c r="Q332" s="85">
        <v>1.1</v>
      </c>
      <c r="R332" s="85">
        <v>0</v>
      </c>
      <c r="S332" s="85">
        <v>0.66</v>
      </c>
      <c r="T332" s="30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</row>
    <row r="333" spans="1:34" ht="30.75" customHeight="1">
      <c r="A333" s="4"/>
      <c r="B333" s="82" t="s">
        <v>125</v>
      </c>
      <c r="C333" s="170" t="s">
        <v>13</v>
      </c>
      <c r="D333" s="86" t="s">
        <v>82</v>
      </c>
      <c r="E333" s="85">
        <v>52</v>
      </c>
      <c r="F333" s="85">
        <v>0.98</v>
      </c>
      <c r="G333" s="85">
        <v>0.36</v>
      </c>
      <c r="H333" s="85">
        <v>10.02</v>
      </c>
      <c r="I333" s="91">
        <v>0.054</v>
      </c>
      <c r="J333" s="91">
        <v>0.018</v>
      </c>
      <c r="K333" s="85">
        <v>0</v>
      </c>
      <c r="L333" s="85">
        <v>0</v>
      </c>
      <c r="M333" s="85">
        <v>0.27</v>
      </c>
      <c r="N333" s="85">
        <v>10.5</v>
      </c>
      <c r="O333" s="85">
        <v>47.4</v>
      </c>
      <c r="P333" s="85">
        <v>5.1</v>
      </c>
      <c r="Q333" s="85">
        <v>0.36</v>
      </c>
      <c r="R333" s="85">
        <v>0</v>
      </c>
      <c r="S333" s="85">
        <v>1.17</v>
      </c>
      <c r="T333" s="36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</row>
    <row r="334" spans="1:34" ht="41.25" customHeight="1">
      <c r="A334" s="4"/>
      <c r="B334" s="114"/>
      <c r="C334" s="92" t="s">
        <v>18</v>
      </c>
      <c r="D334" s="83"/>
      <c r="E334" s="93">
        <f>SUM(E328:E333)</f>
        <v>686.74</v>
      </c>
      <c r="F334" s="93">
        <f aca="true" t="shared" si="41" ref="F334:U334">SUM(F328:F333)</f>
        <v>22.318</v>
      </c>
      <c r="G334" s="93">
        <f t="shared" si="41"/>
        <v>15.177999999999999</v>
      </c>
      <c r="H334" s="93">
        <f t="shared" si="41"/>
        <v>96.315</v>
      </c>
      <c r="I334" s="93">
        <f t="shared" si="41"/>
        <v>0.459</v>
      </c>
      <c r="J334" s="93">
        <f t="shared" si="41"/>
        <v>0.5640000000000001</v>
      </c>
      <c r="K334" s="93">
        <f t="shared" si="41"/>
        <v>64.405</v>
      </c>
      <c r="L334" s="93">
        <f t="shared" si="41"/>
        <v>0.1</v>
      </c>
      <c r="M334" s="93">
        <f t="shared" si="41"/>
        <v>3.895</v>
      </c>
      <c r="N334" s="93">
        <f t="shared" si="41"/>
        <v>169.075</v>
      </c>
      <c r="O334" s="93">
        <f t="shared" si="41"/>
        <v>337.93999999999994</v>
      </c>
      <c r="P334" s="93">
        <f t="shared" si="41"/>
        <v>50.66499999999999</v>
      </c>
      <c r="Q334" s="93">
        <f t="shared" si="41"/>
        <v>4.820000000000001</v>
      </c>
      <c r="R334" s="93">
        <f t="shared" si="41"/>
        <v>0.04</v>
      </c>
      <c r="S334" s="93">
        <f t="shared" si="41"/>
        <v>3.35</v>
      </c>
      <c r="T334" s="93">
        <f t="shared" si="41"/>
        <v>0</v>
      </c>
      <c r="U334" s="93">
        <f t="shared" si="41"/>
        <v>0</v>
      </c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</row>
    <row r="335" spans="1:34" ht="41.25" customHeight="1">
      <c r="A335" s="4"/>
      <c r="C335" s="90" t="s">
        <v>16</v>
      </c>
      <c r="D335" s="83"/>
      <c r="E335" s="93"/>
      <c r="F335" s="93"/>
      <c r="G335" s="93"/>
      <c r="H335" s="93"/>
      <c r="I335" s="93"/>
      <c r="J335" s="93"/>
      <c r="K335" s="93"/>
      <c r="L335" s="93"/>
      <c r="M335" s="93"/>
      <c r="N335" s="93"/>
      <c r="O335" s="93"/>
      <c r="P335" s="93"/>
      <c r="Q335" s="93"/>
      <c r="R335" s="93"/>
      <c r="S335" s="93"/>
      <c r="T335" s="30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</row>
    <row r="336" spans="1:34" ht="41.25" customHeight="1">
      <c r="A336" s="4"/>
      <c r="B336" s="82" t="s">
        <v>121</v>
      </c>
      <c r="C336" s="167" t="s">
        <v>40</v>
      </c>
      <c r="D336" s="83" t="s">
        <v>86</v>
      </c>
      <c r="E336" s="85">
        <v>136</v>
      </c>
      <c r="F336" s="85">
        <v>2.36</v>
      </c>
      <c r="G336" s="85">
        <v>7.49</v>
      </c>
      <c r="H336" s="85">
        <v>14.89</v>
      </c>
      <c r="I336" s="91">
        <v>0.034</v>
      </c>
      <c r="J336" s="91">
        <v>0.08</v>
      </c>
      <c r="K336" s="85">
        <v>0</v>
      </c>
      <c r="L336" s="85">
        <v>0</v>
      </c>
      <c r="M336" s="85">
        <v>0.44</v>
      </c>
      <c r="N336" s="85">
        <v>8.4</v>
      </c>
      <c r="O336" s="85">
        <v>22.5</v>
      </c>
      <c r="P336" s="85">
        <v>4.2</v>
      </c>
      <c r="Q336" s="85">
        <v>1.06</v>
      </c>
      <c r="R336" s="85">
        <v>0</v>
      </c>
      <c r="S336" s="85">
        <v>0.35</v>
      </c>
      <c r="T336" s="30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</row>
    <row r="337" spans="1:34" ht="41.25" customHeight="1">
      <c r="A337" s="4"/>
      <c r="B337" s="82" t="s">
        <v>234</v>
      </c>
      <c r="C337" s="168" t="s">
        <v>98</v>
      </c>
      <c r="D337" s="83" t="s">
        <v>99</v>
      </c>
      <c r="E337" s="11">
        <v>439</v>
      </c>
      <c r="F337" s="11">
        <v>9.84</v>
      </c>
      <c r="G337" s="11">
        <v>7.43</v>
      </c>
      <c r="H337" s="11">
        <v>65.065</v>
      </c>
      <c r="I337" s="11">
        <v>0.012</v>
      </c>
      <c r="J337" s="11">
        <v>0.06</v>
      </c>
      <c r="K337" s="11">
        <v>0.8</v>
      </c>
      <c r="L337" s="11">
        <v>0.2</v>
      </c>
      <c r="M337" s="85">
        <v>0</v>
      </c>
      <c r="N337" s="11">
        <v>252</v>
      </c>
      <c r="O337" s="11">
        <v>399.7</v>
      </c>
      <c r="P337" s="11">
        <v>11</v>
      </c>
      <c r="Q337" s="11">
        <v>1.4</v>
      </c>
      <c r="R337" s="85">
        <v>0</v>
      </c>
      <c r="S337" s="85">
        <v>0</v>
      </c>
      <c r="T337" s="3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</row>
    <row r="338" spans="1:34" ht="41.25" customHeight="1">
      <c r="A338" s="4"/>
      <c r="B338" s="82" t="s">
        <v>142</v>
      </c>
      <c r="C338" s="167" t="s">
        <v>41</v>
      </c>
      <c r="D338" s="83" t="s">
        <v>74</v>
      </c>
      <c r="E338" s="11">
        <v>100.6</v>
      </c>
      <c r="F338" s="11">
        <v>3.17</v>
      </c>
      <c r="G338" s="11">
        <v>2.67</v>
      </c>
      <c r="H338" s="11">
        <v>15.95</v>
      </c>
      <c r="I338" s="11">
        <v>0.04</v>
      </c>
      <c r="J338" s="11">
        <v>0.02</v>
      </c>
      <c r="K338" s="11">
        <v>1.3</v>
      </c>
      <c r="L338" s="85">
        <v>0</v>
      </c>
      <c r="M338" s="11">
        <v>0</v>
      </c>
      <c r="N338" s="11">
        <v>125.78</v>
      </c>
      <c r="O338" s="11">
        <v>90</v>
      </c>
      <c r="P338" s="11">
        <v>14</v>
      </c>
      <c r="Q338" s="11">
        <v>0</v>
      </c>
      <c r="R338" s="11">
        <v>0.01</v>
      </c>
      <c r="S338" s="11">
        <v>0.13</v>
      </c>
      <c r="T338" s="3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</row>
    <row r="339" spans="1:34" ht="30" customHeight="1">
      <c r="A339" s="4"/>
      <c r="B339" s="82" t="s">
        <v>125</v>
      </c>
      <c r="C339" s="167" t="s">
        <v>163</v>
      </c>
      <c r="D339" s="86" t="s">
        <v>74</v>
      </c>
      <c r="E339" s="85">
        <v>52</v>
      </c>
      <c r="F339" s="85">
        <v>0.01</v>
      </c>
      <c r="G339" s="85">
        <v>0.02</v>
      </c>
      <c r="H339" s="85">
        <v>2.1</v>
      </c>
      <c r="I339" s="91">
        <v>0.002</v>
      </c>
      <c r="J339" s="164">
        <v>0.14</v>
      </c>
      <c r="K339" s="85">
        <v>4</v>
      </c>
      <c r="L339" s="85">
        <v>0</v>
      </c>
      <c r="M339" s="85">
        <v>0.53</v>
      </c>
      <c r="N339" s="11">
        <v>0</v>
      </c>
      <c r="O339" s="85">
        <v>14</v>
      </c>
      <c r="P339" s="85">
        <v>2</v>
      </c>
      <c r="Q339" s="85">
        <v>0</v>
      </c>
      <c r="R339" s="85">
        <v>0</v>
      </c>
      <c r="S339" s="85">
        <v>0</v>
      </c>
      <c r="T339" s="3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</row>
    <row r="340" spans="1:34" ht="27" customHeight="1">
      <c r="A340" s="4"/>
      <c r="B340" s="82" t="s">
        <v>125</v>
      </c>
      <c r="C340" s="168" t="s">
        <v>13</v>
      </c>
      <c r="D340" s="86" t="s">
        <v>82</v>
      </c>
      <c r="E340" s="85">
        <v>52</v>
      </c>
      <c r="F340" s="85">
        <v>0.98</v>
      </c>
      <c r="G340" s="85">
        <v>0.36</v>
      </c>
      <c r="H340" s="85">
        <v>10.02</v>
      </c>
      <c r="I340" s="91">
        <v>0.054</v>
      </c>
      <c r="J340" s="91">
        <v>0.018</v>
      </c>
      <c r="K340" s="85">
        <v>0</v>
      </c>
      <c r="L340" s="85">
        <v>0</v>
      </c>
      <c r="M340" s="85">
        <v>0.27</v>
      </c>
      <c r="N340" s="85">
        <v>10.5</v>
      </c>
      <c r="O340" s="85">
        <v>47.4</v>
      </c>
      <c r="P340" s="85">
        <v>5.1</v>
      </c>
      <c r="Q340" s="85">
        <v>0.36</v>
      </c>
      <c r="R340" s="85">
        <v>0</v>
      </c>
      <c r="S340" s="85">
        <v>1.17</v>
      </c>
      <c r="T340" s="28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</row>
    <row r="341" spans="1:34" ht="41.25" customHeight="1">
      <c r="A341" s="4"/>
      <c r="B341" s="82"/>
      <c r="C341" s="147" t="s">
        <v>19</v>
      </c>
      <c r="D341" s="83"/>
      <c r="E341" s="148">
        <f>SUM(E336:E340)</f>
        <v>779.6</v>
      </c>
      <c r="F341" s="148">
        <f aca="true" t="shared" si="42" ref="F341:S341">SUM(F336:F340)</f>
        <v>16.36</v>
      </c>
      <c r="G341" s="148">
        <f t="shared" si="42"/>
        <v>17.97</v>
      </c>
      <c r="H341" s="148">
        <f t="shared" si="42"/>
        <v>108.02499999999999</v>
      </c>
      <c r="I341" s="148">
        <f t="shared" si="42"/>
        <v>0.142</v>
      </c>
      <c r="J341" s="148">
        <f t="shared" si="42"/>
        <v>0.31800000000000006</v>
      </c>
      <c r="K341" s="148">
        <f t="shared" si="42"/>
        <v>6.1</v>
      </c>
      <c r="L341" s="148">
        <f t="shared" si="42"/>
        <v>0.2</v>
      </c>
      <c r="M341" s="148">
        <f t="shared" si="42"/>
        <v>1.24</v>
      </c>
      <c r="N341" s="148">
        <f t="shared" si="42"/>
        <v>396.67999999999995</v>
      </c>
      <c r="O341" s="148">
        <f t="shared" si="42"/>
        <v>573.6</v>
      </c>
      <c r="P341" s="148">
        <f t="shared" si="42"/>
        <v>36.3</v>
      </c>
      <c r="Q341" s="148">
        <f t="shared" si="42"/>
        <v>2.82</v>
      </c>
      <c r="R341" s="148">
        <f t="shared" si="42"/>
        <v>0.01</v>
      </c>
      <c r="S341" s="148">
        <f t="shared" si="42"/>
        <v>1.65</v>
      </c>
      <c r="T341" s="28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</row>
    <row r="342" spans="1:34" s="10" customFormat="1" ht="41.25" customHeight="1">
      <c r="A342" s="5"/>
      <c r="B342" s="90"/>
      <c r="C342" s="149" t="s">
        <v>26</v>
      </c>
      <c r="D342" s="88"/>
      <c r="E342" s="89">
        <f>E326+E334+E341</f>
        <v>2126.63</v>
      </c>
      <c r="F342" s="89">
        <f aca="true" t="shared" si="43" ref="F342:S342">F326+F334+F341</f>
        <v>58.699</v>
      </c>
      <c r="G342" s="89">
        <f t="shared" si="43"/>
        <v>52.516</v>
      </c>
      <c r="H342" s="89">
        <f t="shared" si="43"/>
        <v>303.21</v>
      </c>
      <c r="I342" s="89">
        <f t="shared" si="43"/>
        <v>1.191</v>
      </c>
      <c r="J342" s="89">
        <f t="shared" si="43"/>
        <v>1.2800000000000002</v>
      </c>
      <c r="K342" s="89">
        <f t="shared" si="43"/>
        <v>202.865</v>
      </c>
      <c r="L342" s="89">
        <f t="shared" si="43"/>
        <v>0.3103</v>
      </c>
      <c r="M342" s="89">
        <f t="shared" si="43"/>
        <v>7.3149999999999995</v>
      </c>
      <c r="N342" s="89">
        <f t="shared" si="43"/>
        <v>929.1049999999999</v>
      </c>
      <c r="O342" s="89">
        <f t="shared" si="43"/>
        <v>1240.4940000000001</v>
      </c>
      <c r="P342" s="89">
        <f t="shared" si="43"/>
        <v>151.733</v>
      </c>
      <c r="Q342" s="89">
        <f t="shared" si="43"/>
        <v>11.200000000000001</v>
      </c>
      <c r="R342" s="89">
        <f t="shared" si="43"/>
        <v>0.08</v>
      </c>
      <c r="S342" s="89">
        <f t="shared" si="43"/>
        <v>8.774000000000001</v>
      </c>
      <c r="T342" s="28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</row>
    <row r="343" spans="1:34" ht="21" customHeight="1">
      <c r="A343" s="4"/>
      <c r="B343" s="75"/>
      <c r="C343" s="75"/>
      <c r="D343" s="133"/>
      <c r="E343" s="134"/>
      <c r="F343" s="134"/>
      <c r="G343" s="134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  <c r="T343" s="27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</row>
    <row r="344" spans="1:34" ht="21" customHeight="1">
      <c r="A344" s="4"/>
      <c r="B344" s="61"/>
      <c r="C344" s="75" t="s">
        <v>205</v>
      </c>
      <c r="D344" s="133"/>
      <c r="E344" s="134"/>
      <c r="F344" s="134"/>
      <c r="G344" s="134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  <c r="T344" s="27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</row>
    <row r="345" spans="1:34" ht="21" customHeight="1">
      <c r="A345" s="4"/>
      <c r="B345" s="61"/>
      <c r="C345" s="158" t="s">
        <v>119</v>
      </c>
      <c r="D345" s="133"/>
      <c r="E345" s="134"/>
      <c r="F345" s="134"/>
      <c r="G345" s="134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0"/>
      <c r="T345" s="29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</row>
    <row r="346" spans="1:34" ht="33" customHeight="1">
      <c r="A346" s="4"/>
      <c r="B346" s="215" t="s">
        <v>21</v>
      </c>
      <c r="C346" s="215" t="s">
        <v>108</v>
      </c>
      <c r="D346" s="216" t="s">
        <v>109</v>
      </c>
      <c r="E346" s="224" t="s">
        <v>110</v>
      </c>
      <c r="F346" s="204" t="s">
        <v>111</v>
      </c>
      <c r="G346" s="205"/>
      <c r="H346" s="206"/>
      <c r="I346" s="204" t="s">
        <v>112</v>
      </c>
      <c r="J346" s="205"/>
      <c r="K346" s="205"/>
      <c r="L346" s="205"/>
      <c r="M346" s="206"/>
      <c r="N346" s="204" t="s">
        <v>113</v>
      </c>
      <c r="O346" s="205"/>
      <c r="P346" s="205"/>
      <c r="Q346" s="205"/>
      <c r="R346" s="205"/>
      <c r="S346" s="206"/>
      <c r="T346" s="29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</row>
    <row r="347" spans="1:34" ht="30" customHeight="1">
      <c r="A347" s="4"/>
      <c r="B347" s="215"/>
      <c r="C347" s="215"/>
      <c r="D347" s="217"/>
      <c r="E347" s="225"/>
      <c r="F347" s="154" t="s">
        <v>1</v>
      </c>
      <c r="G347" s="154" t="s">
        <v>2</v>
      </c>
      <c r="H347" s="154" t="s">
        <v>3</v>
      </c>
      <c r="I347" s="154" t="s">
        <v>4</v>
      </c>
      <c r="J347" s="154" t="s">
        <v>239</v>
      </c>
      <c r="K347" s="154" t="s">
        <v>5</v>
      </c>
      <c r="L347" s="154" t="s">
        <v>6</v>
      </c>
      <c r="M347" s="154" t="s">
        <v>107</v>
      </c>
      <c r="N347" s="154" t="s">
        <v>7</v>
      </c>
      <c r="O347" s="154" t="s">
        <v>8</v>
      </c>
      <c r="P347" s="154" t="s">
        <v>9</v>
      </c>
      <c r="Q347" s="154" t="s">
        <v>240</v>
      </c>
      <c r="R347" s="154" t="s">
        <v>241</v>
      </c>
      <c r="S347" s="154" t="s">
        <v>10</v>
      </c>
      <c r="T347" s="30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</row>
    <row r="348" spans="1:34" ht="40.5" customHeight="1">
      <c r="A348" s="4"/>
      <c r="B348" s="100"/>
      <c r="C348" s="150" t="s">
        <v>11</v>
      </c>
      <c r="D348" s="83"/>
      <c r="E348" s="82"/>
      <c r="F348" s="82"/>
      <c r="G348" s="82"/>
      <c r="H348" s="82"/>
      <c r="I348" s="82"/>
      <c r="J348" s="82"/>
      <c r="K348" s="82"/>
      <c r="L348" s="82"/>
      <c r="M348" s="82"/>
      <c r="N348" s="82"/>
      <c r="O348" s="82"/>
      <c r="P348" s="82"/>
      <c r="Q348" s="82"/>
      <c r="R348" s="82"/>
      <c r="S348" s="82"/>
      <c r="T348" s="30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</row>
    <row r="349" spans="1:34" ht="29.25" customHeight="1">
      <c r="A349" s="4"/>
      <c r="B349" s="84" t="s">
        <v>206</v>
      </c>
      <c r="C349" s="168" t="s">
        <v>77</v>
      </c>
      <c r="D349" s="83" t="s">
        <v>83</v>
      </c>
      <c r="E349" s="82">
        <v>12</v>
      </c>
      <c r="F349" s="82">
        <v>0.07</v>
      </c>
      <c r="G349" s="82">
        <v>0.1</v>
      </c>
      <c r="H349" s="82">
        <v>1.9</v>
      </c>
      <c r="I349" s="85">
        <v>0.004</v>
      </c>
      <c r="J349" s="85">
        <v>0.02</v>
      </c>
      <c r="K349" s="85">
        <v>1.9</v>
      </c>
      <c r="L349" s="85">
        <v>0</v>
      </c>
      <c r="M349" s="85">
        <v>1</v>
      </c>
      <c r="N349" s="85">
        <v>17</v>
      </c>
      <c r="O349" s="85">
        <v>30</v>
      </c>
      <c r="P349" s="85">
        <v>14</v>
      </c>
      <c r="Q349" s="85">
        <v>0.22</v>
      </c>
      <c r="R349" s="85">
        <v>0.03</v>
      </c>
      <c r="S349" s="85">
        <v>0.5</v>
      </c>
      <c r="T349" s="30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</row>
    <row r="350" spans="1:34" ht="25.5" customHeight="1">
      <c r="A350" s="4"/>
      <c r="B350" s="82" t="s">
        <v>264</v>
      </c>
      <c r="C350" s="168" t="s">
        <v>263</v>
      </c>
      <c r="D350" s="83" t="s">
        <v>100</v>
      </c>
      <c r="E350" s="85">
        <v>399</v>
      </c>
      <c r="F350" s="85">
        <v>29.64</v>
      </c>
      <c r="G350" s="85">
        <v>19.23</v>
      </c>
      <c r="H350" s="85">
        <v>27.065</v>
      </c>
      <c r="I350" s="85">
        <v>0</v>
      </c>
      <c r="J350" s="85">
        <v>0</v>
      </c>
      <c r="K350" s="85">
        <v>0</v>
      </c>
      <c r="L350" s="85">
        <v>0.2</v>
      </c>
      <c r="M350" s="85">
        <v>1.586</v>
      </c>
      <c r="N350" s="85">
        <v>9.2</v>
      </c>
      <c r="O350" s="85">
        <v>1.5</v>
      </c>
      <c r="P350" s="85">
        <v>0</v>
      </c>
      <c r="Q350" s="85">
        <v>1.06</v>
      </c>
      <c r="R350" s="85">
        <v>0.012</v>
      </c>
      <c r="S350" s="85">
        <v>0.01</v>
      </c>
      <c r="T350" s="30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</row>
    <row r="351" spans="1:34" ht="31.5" customHeight="1">
      <c r="A351" s="4"/>
      <c r="B351" s="84" t="s">
        <v>219</v>
      </c>
      <c r="C351" s="167" t="s">
        <v>146</v>
      </c>
      <c r="D351" s="83" t="s">
        <v>74</v>
      </c>
      <c r="E351" s="85">
        <v>81</v>
      </c>
      <c r="F351" s="85">
        <v>1.52</v>
      </c>
      <c r="G351" s="85">
        <v>1.35</v>
      </c>
      <c r="H351" s="85">
        <v>15.9</v>
      </c>
      <c r="I351" s="85">
        <v>0.04</v>
      </c>
      <c r="J351" s="85">
        <v>0.03</v>
      </c>
      <c r="K351" s="85">
        <v>1.33</v>
      </c>
      <c r="L351" s="85">
        <v>0</v>
      </c>
      <c r="M351" s="85">
        <v>0.8</v>
      </c>
      <c r="N351" s="85">
        <v>126.6</v>
      </c>
      <c r="O351" s="85">
        <v>92.8</v>
      </c>
      <c r="P351" s="85">
        <v>15.4</v>
      </c>
      <c r="Q351" s="85">
        <v>2.03</v>
      </c>
      <c r="R351" s="85">
        <v>0</v>
      </c>
      <c r="S351" s="85">
        <v>0.41</v>
      </c>
      <c r="T351" s="30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</row>
    <row r="352" spans="1:34" ht="31.5" customHeight="1">
      <c r="A352" s="4"/>
      <c r="B352" s="82" t="s">
        <v>125</v>
      </c>
      <c r="C352" s="168" t="s">
        <v>31</v>
      </c>
      <c r="D352" s="83" t="s">
        <v>82</v>
      </c>
      <c r="E352" s="85">
        <v>71</v>
      </c>
      <c r="F352" s="85">
        <v>2.37</v>
      </c>
      <c r="G352" s="85">
        <v>0.3</v>
      </c>
      <c r="H352" s="85">
        <v>14.49</v>
      </c>
      <c r="I352" s="91">
        <v>0.048</v>
      </c>
      <c r="J352" s="91">
        <v>0.018</v>
      </c>
      <c r="K352" s="85">
        <v>0</v>
      </c>
      <c r="L352" s="85">
        <v>0</v>
      </c>
      <c r="M352" s="85">
        <v>0.33</v>
      </c>
      <c r="N352" s="85">
        <v>6.9</v>
      </c>
      <c r="O352" s="85">
        <v>26.1</v>
      </c>
      <c r="P352" s="85">
        <v>2.9</v>
      </c>
      <c r="Q352" s="85">
        <v>0.55</v>
      </c>
      <c r="R352" s="85">
        <v>0</v>
      </c>
      <c r="S352" s="85">
        <v>0.6</v>
      </c>
      <c r="T352" s="30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</row>
    <row r="353" spans="1:34" ht="25.5" customHeight="1">
      <c r="A353" s="4"/>
      <c r="B353" s="82" t="s">
        <v>125</v>
      </c>
      <c r="C353" s="168" t="s">
        <v>13</v>
      </c>
      <c r="D353" s="86" t="s">
        <v>82</v>
      </c>
      <c r="E353" s="85">
        <v>52</v>
      </c>
      <c r="F353" s="85">
        <v>0.98</v>
      </c>
      <c r="G353" s="85">
        <v>0.36</v>
      </c>
      <c r="H353" s="85">
        <v>10.02</v>
      </c>
      <c r="I353" s="91">
        <v>0.054</v>
      </c>
      <c r="J353" s="91">
        <v>0.018</v>
      </c>
      <c r="K353" s="85">
        <v>0</v>
      </c>
      <c r="L353" s="85">
        <v>0</v>
      </c>
      <c r="M353" s="85">
        <v>0.27</v>
      </c>
      <c r="N353" s="85">
        <v>10.5</v>
      </c>
      <c r="O353" s="85">
        <v>47.4</v>
      </c>
      <c r="P353" s="85">
        <v>5.1</v>
      </c>
      <c r="Q353" s="85">
        <v>0.36</v>
      </c>
      <c r="R353" s="85">
        <v>0</v>
      </c>
      <c r="S353" s="85">
        <v>1.17</v>
      </c>
      <c r="T353" s="3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</row>
    <row r="354" spans="1:34" ht="40.5" customHeight="1">
      <c r="A354" s="4"/>
      <c r="B354" s="82"/>
      <c r="C354" s="141" t="s">
        <v>20</v>
      </c>
      <c r="D354" s="83"/>
      <c r="E354" s="89">
        <f>SUM(E349:E353)</f>
        <v>615</v>
      </c>
      <c r="F354" s="89">
        <f aca="true" t="shared" si="44" ref="F354:S354">SUM(F349:F353)</f>
        <v>34.58</v>
      </c>
      <c r="G354" s="89">
        <f t="shared" si="44"/>
        <v>21.340000000000003</v>
      </c>
      <c r="H354" s="89">
        <f t="shared" si="44"/>
        <v>69.375</v>
      </c>
      <c r="I354" s="89">
        <f t="shared" si="44"/>
        <v>0.146</v>
      </c>
      <c r="J354" s="89">
        <f t="shared" si="44"/>
        <v>0.08600000000000001</v>
      </c>
      <c r="K354" s="89">
        <f t="shared" si="44"/>
        <v>3.23</v>
      </c>
      <c r="L354" s="89">
        <f t="shared" si="44"/>
        <v>0.2</v>
      </c>
      <c r="M354" s="89">
        <f t="shared" si="44"/>
        <v>3.986</v>
      </c>
      <c r="N354" s="89">
        <f t="shared" si="44"/>
        <v>170.2</v>
      </c>
      <c r="O354" s="89">
        <f t="shared" si="44"/>
        <v>197.8</v>
      </c>
      <c r="P354" s="89">
        <f t="shared" si="44"/>
        <v>37.4</v>
      </c>
      <c r="Q354" s="89">
        <f t="shared" si="44"/>
        <v>4.22</v>
      </c>
      <c r="R354" s="89">
        <f t="shared" si="44"/>
        <v>0.041999999999999996</v>
      </c>
      <c r="S354" s="89">
        <f t="shared" si="44"/>
        <v>2.69</v>
      </c>
      <c r="T354" s="47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</row>
    <row r="355" spans="1:34" ht="40.5" customHeight="1">
      <c r="A355" s="4"/>
      <c r="B355" s="82"/>
      <c r="C355" s="112" t="s">
        <v>12</v>
      </c>
      <c r="D355" s="83"/>
      <c r="E355" s="89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47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</row>
    <row r="356" spans="1:34" ht="34.5" customHeight="1">
      <c r="A356" s="4"/>
      <c r="B356" s="82" t="s">
        <v>175</v>
      </c>
      <c r="C356" s="167" t="s">
        <v>114</v>
      </c>
      <c r="D356" s="102" t="s">
        <v>83</v>
      </c>
      <c r="E356" s="11">
        <v>10</v>
      </c>
      <c r="F356" s="11">
        <v>0.8</v>
      </c>
      <c r="G356" s="11">
        <v>0.1</v>
      </c>
      <c r="H356" s="11">
        <v>0.7</v>
      </c>
      <c r="I356" s="11">
        <v>0.02</v>
      </c>
      <c r="J356" s="11">
        <v>0.01</v>
      </c>
      <c r="K356" s="11">
        <v>3.5</v>
      </c>
      <c r="L356" s="11">
        <v>0</v>
      </c>
      <c r="M356" s="11">
        <v>0</v>
      </c>
      <c r="N356" s="11">
        <v>30</v>
      </c>
      <c r="O356" s="11">
        <v>24</v>
      </c>
      <c r="P356" s="11">
        <v>3</v>
      </c>
      <c r="Q356" s="11">
        <v>0.05</v>
      </c>
      <c r="R356" s="11">
        <v>0.01</v>
      </c>
      <c r="S356" s="11">
        <v>0.6</v>
      </c>
      <c r="T356" s="47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</row>
    <row r="357" spans="1:34" ht="31.5" customHeight="1">
      <c r="A357" s="4"/>
      <c r="B357" s="82" t="s">
        <v>176</v>
      </c>
      <c r="C357" s="176" t="s">
        <v>95</v>
      </c>
      <c r="D357" s="83" t="s">
        <v>89</v>
      </c>
      <c r="E357" s="85">
        <v>76.25</v>
      </c>
      <c r="F357" s="85">
        <v>1.482</v>
      </c>
      <c r="G357" s="85">
        <v>2.917</v>
      </c>
      <c r="H357" s="85">
        <v>6.09</v>
      </c>
      <c r="I357" s="85">
        <v>0.0425</v>
      </c>
      <c r="J357" s="85">
        <v>0.02</v>
      </c>
      <c r="K357" s="85">
        <v>2.875</v>
      </c>
      <c r="L357" s="85">
        <v>0</v>
      </c>
      <c r="M357" s="85">
        <v>2.3</v>
      </c>
      <c r="N357" s="85">
        <v>35.875</v>
      </c>
      <c r="O357" s="85">
        <v>33.575</v>
      </c>
      <c r="P357" s="85">
        <v>10.65</v>
      </c>
      <c r="Q357" s="85">
        <v>0.3</v>
      </c>
      <c r="R357" s="85">
        <v>0.02</v>
      </c>
      <c r="S357" s="85">
        <v>0.575</v>
      </c>
      <c r="T357" s="47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</row>
    <row r="358" spans="1:34" ht="33" customHeight="1">
      <c r="A358" s="4"/>
      <c r="B358" s="82" t="s">
        <v>173</v>
      </c>
      <c r="C358" s="167" t="s">
        <v>61</v>
      </c>
      <c r="D358" s="83" t="s">
        <v>88</v>
      </c>
      <c r="E358" s="85">
        <v>264</v>
      </c>
      <c r="F358" s="85">
        <v>5.55</v>
      </c>
      <c r="G358" s="85">
        <v>15.55</v>
      </c>
      <c r="H358" s="85">
        <v>15.25</v>
      </c>
      <c r="I358" s="85">
        <v>0.09</v>
      </c>
      <c r="J358" s="85">
        <v>0.3</v>
      </c>
      <c r="K358" s="85">
        <v>0</v>
      </c>
      <c r="L358" s="85">
        <v>0</v>
      </c>
      <c r="M358" s="85">
        <v>0</v>
      </c>
      <c r="N358" s="85">
        <v>18.5</v>
      </c>
      <c r="O358" s="85">
        <v>81</v>
      </c>
      <c r="P358" s="85">
        <v>10</v>
      </c>
      <c r="Q358" s="85">
        <v>0.7</v>
      </c>
      <c r="R358" s="85">
        <v>0.02</v>
      </c>
      <c r="S358" s="85">
        <v>0</v>
      </c>
      <c r="T358" s="47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</row>
    <row r="359" spans="1:34" ht="40.5" customHeight="1">
      <c r="A359" s="4"/>
      <c r="B359" s="82" t="s">
        <v>247</v>
      </c>
      <c r="C359" s="178" t="s">
        <v>248</v>
      </c>
      <c r="D359" s="102" t="s">
        <v>85</v>
      </c>
      <c r="E359" s="85">
        <v>251.64</v>
      </c>
      <c r="F359" s="85">
        <v>4.38</v>
      </c>
      <c r="G359" s="85">
        <v>6.45</v>
      </c>
      <c r="H359" s="85">
        <v>44.02</v>
      </c>
      <c r="I359" s="85">
        <v>0.014</v>
      </c>
      <c r="J359" s="85">
        <v>0.07</v>
      </c>
      <c r="K359" s="85">
        <v>0</v>
      </c>
      <c r="L359" s="85">
        <v>0</v>
      </c>
      <c r="M359" s="85">
        <v>0.8</v>
      </c>
      <c r="N359" s="85">
        <v>1.64</v>
      </c>
      <c r="O359" s="85">
        <v>270</v>
      </c>
      <c r="P359" s="85">
        <v>19.6</v>
      </c>
      <c r="Q359" s="85">
        <v>2.09</v>
      </c>
      <c r="R359" s="85">
        <v>0</v>
      </c>
      <c r="S359" s="85">
        <v>0.63</v>
      </c>
      <c r="T359" s="47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</row>
    <row r="360" spans="1:34" ht="31.5" customHeight="1">
      <c r="A360" s="4"/>
      <c r="B360" s="82" t="s">
        <v>215</v>
      </c>
      <c r="C360" s="167" t="s">
        <v>96</v>
      </c>
      <c r="D360" s="86" t="s">
        <v>82</v>
      </c>
      <c r="E360" s="85">
        <v>14.61</v>
      </c>
      <c r="F360" s="85">
        <v>0.18</v>
      </c>
      <c r="G360" s="85">
        <v>1.05</v>
      </c>
      <c r="H360" s="85">
        <v>2</v>
      </c>
      <c r="I360" s="85">
        <v>0</v>
      </c>
      <c r="J360" s="85">
        <v>0.1</v>
      </c>
      <c r="K360" s="85">
        <v>3.52</v>
      </c>
      <c r="L360" s="85">
        <v>0</v>
      </c>
      <c r="M360" s="85">
        <v>0</v>
      </c>
      <c r="N360" s="85">
        <v>3.52</v>
      </c>
      <c r="O360" s="85">
        <v>0</v>
      </c>
      <c r="P360" s="85">
        <v>0.85</v>
      </c>
      <c r="Q360" s="85">
        <v>0.3</v>
      </c>
      <c r="R360" s="85">
        <v>0.01</v>
      </c>
      <c r="S360" s="85">
        <v>0.05</v>
      </c>
      <c r="T360" s="47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</row>
    <row r="361" spans="1:34" ht="24" customHeight="1">
      <c r="A361" s="4"/>
      <c r="B361" s="82" t="s">
        <v>236</v>
      </c>
      <c r="C361" s="178" t="s">
        <v>235</v>
      </c>
      <c r="D361" s="83" t="s">
        <v>74</v>
      </c>
      <c r="E361" s="82">
        <v>106</v>
      </c>
      <c r="F361" s="82">
        <v>0.2</v>
      </c>
      <c r="G361" s="82">
        <v>0</v>
      </c>
      <c r="H361" s="82">
        <v>21</v>
      </c>
      <c r="I361" s="82">
        <v>0</v>
      </c>
      <c r="J361" s="82">
        <v>0.21</v>
      </c>
      <c r="K361" s="82">
        <v>8</v>
      </c>
      <c r="L361" s="82">
        <v>0</v>
      </c>
      <c r="M361" s="85">
        <v>0</v>
      </c>
      <c r="N361" s="82">
        <v>12</v>
      </c>
      <c r="O361" s="82">
        <v>4</v>
      </c>
      <c r="P361" s="82">
        <v>4</v>
      </c>
      <c r="Q361" s="82">
        <v>0</v>
      </c>
      <c r="R361" s="82">
        <v>0</v>
      </c>
      <c r="S361" s="82">
        <v>0.2</v>
      </c>
      <c r="T361" s="47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</row>
    <row r="362" spans="1:34" ht="27" customHeight="1">
      <c r="A362" s="4"/>
      <c r="B362" s="82" t="s">
        <v>125</v>
      </c>
      <c r="C362" s="167" t="s">
        <v>38</v>
      </c>
      <c r="D362" s="83" t="s">
        <v>134</v>
      </c>
      <c r="E362" s="85">
        <v>142</v>
      </c>
      <c r="F362" s="85">
        <v>4.56</v>
      </c>
      <c r="G362" s="85">
        <v>0.48</v>
      </c>
      <c r="H362" s="85">
        <v>29.52</v>
      </c>
      <c r="I362" s="91">
        <v>0.066</v>
      </c>
      <c r="J362" s="91">
        <v>0.036</v>
      </c>
      <c r="K362" s="85">
        <v>0</v>
      </c>
      <c r="L362" s="85">
        <v>0</v>
      </c>
      <c r="M362" s="85">
        <v>0</v>
      </c>
      <c r="N362" s="85">
        <v>12</v>
      </c>
      <c r="O362" s="85">
        <v>39</v>
      </c>
      <c r="P362" s="85">
        <v>8.4</v>
      </c>
      <c r="Q362" s="85">
        <v>1.1</v>
      </c>
      <c r="R362" s="85">
        <v>0</v>
      </c>
      <c r="S362" s="85">
        <v>0.66</v>
      </c>
      <c r="T362" s="47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</row>
    <row r="363" spans="1:34" ht="24" customHeight="1">
      <c r="A363" s="4"/>
      <c r="B363" s="82" t="s">
        <v>125</v>
      </c>
      <c r="C363" s="167" t="s">
        <v>13</v>
      </c>
      <c r="D363" s="86" t="s">
        <v>82</v>
      </c>
      <c r="E363" s="85">
        <v>52</v>
      </c>
      <c r="F363" s="85">
        <v>0.98</v>
      </c>
      <c r="G363" s="85">
        <v>0.36</v>
      </c>
      <c r="H363" s="85">
        <v>10.02</v>
      </c>
      <c r="I363" s="91">
        <v>0.054</v>
      </c>
      <c r="J363" s="91">
        <v>0.018</v>
      </c>
      <c r="K363" s="85">
        <v>0</v>
      </c>
      <c r="L363" s="85">
        <v>0</v>
      </c>
      <c r="M363" s="85">
        <v>0.27</v>
      </c>
      <c r="N363" s="85">
        <v>10.5</v>
      </c>
      <c r="O363" s="85">
        <v>47.4</v>
      </c>
      <c r="P363" s="85">
        <v>5.1</v>
      </c>
      <c r="Q363" s="85">
        <v>0.36</v>
      </c>
      <c r="R363" s="85">
        <v>0</v>
      </c>
      <c r="S363" s="85">
        <v>1.17</v>
      </c>
      <c r="T363" s="47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</row>
    <row r="364" spans="1:34" ht="40.5" customHeight="1">
      <c r="A364" s="4"/>
      <c r="B364" s="82"/>
      <c r="C364" s="92" t="s">
        <v>18</v>
      </c>
      <c r="D364" s="86"/>
      <c r="E364" s="154">
        <f>SUM(E356:E363)</f>
        <v>916.5</v>
      </c>
      <c r="F364" s="154">
        <f aca="true" t="shared" si="45" ref="F364:S364">SUM(F356:F363)</f>
        <v>18.131999999999998</v>
      </c>
      <c r="G364" s="154">
        <f t="shared" si="45"/>
        <v>26.907</v>
      </c>
      <c r="H364" s="154">
        <f t="shared" si="45"/>
        <v>128.6</v>
      </c>
      <c r="I364" s="154">
        <f t="shared" si="45"/>
        <v>0.28650000000000003</v>
      </c>
      <c r="J364" s="154">
        <f t="shared" si="45"/>
        <v>0.764</v>
      </c>
      <c r="K364" s="154">
        <f t="shared" si="45"/>
        <v>17.895</v>
      </c>
      <c r="L364" s="154">
        <f t="shared" si="45"/>
        <v>0</v>
      </c>
      <c r="M364" s="154">
        <f t="shared" si="45"/>
        <v>3.3699999999999997</v>
      </c>
      <c r="N364" s="154">
        <f t="shared" si="45"/>
        <v>124.035</v>
      </c>
      <c r="O364" s="154">
        <f t="shared" si="45"/>
        <v>498.97499999999997</v>
      </c>
      <c r="P364" s="154">
        <f t="shared" si="45"/>
        <v>61.6</v>
      </c>
      <c r="Q364" s="154">
        <f t="shared" si="45"/>
        <v>4.8999999999999995</v>
      </c>
      <c r="R364" s="154">
        <f t="shared" si="45"/>
        <v>0.060000000000000005</v>
      </c>
      <c r="S364" s="154">
        <f t="shared" si="45"/>
        <v>3.885</v>
      </c>
      <c r="T364" s="47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</row>
    <row r="365" spans="1:34" ht="40.5" customHeight="1">
      <c r="A365" s="4"/>
      <c r="B365" s="82"/>
      <c r="C365" s="90" t="s">
        <v>16</v>
      </c>
      <c r="D365" s="83"/>
      <c r="E365" s="89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47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</row>
    <row r="366" spans="1:34" ht="25.5" customHeight="1">
      <c r="A366" s="4"/>
      <c r="B366" s="82" t="s">
        <v>207</v>
      </c>
      <c r="C366" s="167" t="s">
        <v>57</v>
      </c>
      <c r="D366" s="102" t="s">
        <v>83</v>
      </c>
      <c r="E366" s="11">
        <v>66.6</v>
      </c>
      <c r="F366" s="11">
        <v>0.07</v>
      </c>
      <c r="G366" s="11">
        <v>0.05</v>
      </c>
      <c r="H366" s="11">
        <v>2.35</v>
      </c>
      <c r="I366" s="85">
        <v>0.004</v>
      </c>
      <c r="J366" s="11">
        <v>0.05</v>
      </c>
      <c r="K366" s="11">
        <v>1.69</v>
      </c>
      <c r="L366" s="11">
        <v>0</v>
      </c>
      <c r="M366" s="11">
        <v>0.35</v>
      </c>
      <c r="N366" s="11">
        <v>22.32</v>
      </c>
      <c r="O366" s="11">
        <v>39.59</v>
      </c>
      <c r="P366" s="11">
        <v>13.19</v>
      </c>
      <c r="Q366" s="11">
        <v>0.2</v>
      </c>
      <c r="R366" s="85">
        <v>0</v>
      </c>
      <c r="S366" s="11">
        <v>0.57</v>
      </c>
      <c r="T366" s="47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</row>
    <row r="367" spans="1:34" ht="26.25" customHeight="1">
      <c r="A367" s="4"/>
      <c r="B367" s="82" t="s">
        <v>208</v>
      </c>
      <c r="C367" s="167" t="s">
        <v>42</v>
      </c>
      <c r="D367" s="102" t="s">
        <v>83</v>
      </c>
      <c r="E367" s="85">
        <v>100.04</v>
      </c>
      <c r="F367" s="85">
        <v>7.47</v>
      </c>
      <c r="G367" s="85">
        <v>2.97</v>
      </c>
      <c r="H367" s="85">
        <v>4.41</v>
      </c>
      <c r="I367" s="85">
        <v>0.03</v>
      </c>
      <c r="J367" s="85">
        <v>0.01</v>
      </c>
      <c r="K367" s="85">
        <v>4.32</v>
      </c>
      <c r="L367" s="11">
        <v>0.23</v>
      </c>
      <c r="M367" s="85">
        <v>0.252</v>
      </c>
      <c r="N367" s="85">
        <v>38.58</v>
      </c>
      <c r="O367" s="85">
        <v>162.02</v>
      </c>
      <c r="P367" s="85">
        <v>7.2</v>
      </c>
      <c r="Q367" s="85">
        <v>0.01</v>
      </c>
      <c r="R367" s="85">
        <v>0</v>
      </c>
      <c r="S367" s="85">
        <v>0.74</v>
      </c>
      <c r="T367" s="47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</row>
    <row r="368" spans="1:34" ht="30" customHeight="1">
      <c r="A368" s="4"/>
      <c r="B368" s="82" t="s">
        <v>237</v>
      </c>
      <c r="C368" s="178" t="s">
        <v>262</v>
      </c>
      <c r="D368" s="102" t="s">
        <v>85</v>
      </c>
      <c r="E368" s="82">
        <v>199.8</v>
      </c>
      <c r="F368" s="82">
        <v>0.6</v>
      </c>
      <c r="G368" s="82">
        <v>1.38</v>
      </c>
      <c r="H368" s="82">
        <v>29.16</v>
      </c>
      <c r="I368" s="82">
        <v>0.018</v>
      </c>
      <c r="J368" s="85">
        <v>0</v>
      </c>
      <c r="K368" s="82">
        <v>1.98</v>
      </c>
      <c r="L368" s="82">
        <v>0.1</v>
      </c>
      <c r="M368" s="85">
        <v>0</v>
      </c>
      <c r="N368" s="85">
        <v>0</v>
      </c>
      <c r="O368" s="82">
        <v>97.2</v>
      </c>
      <c r="P368" s="85">
        <v>0</v>
      </c>
      <c r="Q368" s="82">
        <v>0</v>
      </c>
      <c r="R368" s="82">
        <v>0</v>
      </c>
      <c r="S368" s="85">
        <v>0</v>
      </c>
      <c r="T368" s="47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</row>
    <row r="369" spans="1:34" ht="40.5" customHeight="1">
      <c r="A369" s="4"/>
      <c r="B369" s="82" t="s">
        <v>242</v>
      </c>
      <c r="C369" s="167" t="s">
        <v>73</v>
      </c>
      <c r="D369" s="102" t="s">
        <v>74</v>
      </c>
      <c r="E369" s="85">
        <v>162</v>
      </c>
      <c r="F369" s="85">
        <v>0</v>
      </c>
      <c r="G369" s="85">
        <v>0</v>
      </c>
      <c r="H369" s="85">
        <v>42.2</v>
      </c>
      <c r="I369" s="85">
        <v>0</v>
      </c>
      <c r="J369" s="85">
        <v>0</v>
      </c>
      <c r="K369" s="85">
        <v>0</v>
      </c>
      <c r="L369" s="85">
        <v>0</v>
      </c>
      <c r="M369" s="85">
        <v>0</v>
      </c>
      <c r="N369" s="85">
        <v>11.2</v>
      </c>
      <c r="O369" s="85">
        <v>21.56</v>
      </c>
      <c r="P369" s="85">
        <v>0</v>
      </c>
      <c r="Q369" s="85">
        <v>0.89</v>
      </c>
      <c r="R369" s="85">
        <v>0</v>
      </c>
      <c r="S369" s="85">
        <v>0</v>
      </c>
      <c r="T369" s="47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</row>
    <row r="370" spans="1:34" ht="29.25" customHeight="1">
      <c r="A370" s="4"/>
      <c r="B370" s="82"/>
      <c r="C370" s="167" t="s">
        <v>180</v>
      </c>
      <c r="D370" s="102" t="s">
        <v>181</v>
      </c>
      <c r="E370" s="85">
        <v>53.4</v>
      </c>
      <c r="F370" s="85">
        <v>0.088</v>
      </c>
      <c r="G370" s="85">
        <v>0</v>
      </c>
      <c r="H370" s="85">
        <v>8.66</v>
      </c>
      <c r="I370" s="85">
        <v>0.044</v>
      </c>
      <c r="J370" s="164">
        <v>0.02</v>
      </c>
      <c r="K370" s="85">
        <v>5</v>
      </c>
      <c r="L370" s="85">
        <v>0</v>
      </c>
      <c r="M370" s="85">
        <v>0.03</v>
      </c>
      <c r="N370" s="85">
        <v>41.8</v>
      </c>
      <c r="O370" s="85">
        <v>35.2</v>
      </c>
      <c r="P370" s="85">
        <v>6.4</v>
      </c>
      <c r="Q370" s="85">
        <v>0</v>
      </c>
      <c r="R370" s="85">
        <v>0</v>
      </c>
      <c r="S370" s="85">
        <v>1.02</v>
      </c>
      <c r="T370" s="47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</row>
    <row r="371" spans="1:34" ht="29.25" customHeight="1">
      <c r="A371" s="4"/>
      <c r="B371" s="82" t="s">
        <v>125</v>
      </c>
      <c r="C371" s="167" t="s">
        <v>39</v>
      </c>
      <c r="D371" s="83" t="s">
        <v>74</v>
      </c>
      <c r="E371" s="85">
        <v>102</v>
      </c>
      <c r="F371" s="85">
        <v>2.8</v>
      </c>
      <c r="G371" s="85">
        <v>3</v>
      </c>
      <c r="H371" s="85">
        <v>8.4</v>
      </c>
      <c r="I371" s="85">
        <v>0.004</v>
      </c>
      <c r="J371" s="85">
        <v>0.02</v>
      </c>
      <c r="K371" s="85">
        <v>0</v>
      </c>
      <c r="L371" s="85">
        <v>0</v>
      </c>
      <c r="M371" s="85">
        <v>0</v>
      </c>
      <c r="N371" s="85">
        <v>148</v>
      </c>
      <c r="O371" s="85">
        <v>184</v>
      </c>
      <c r="P371" s="85">
        <v>0</v>
      </c>
      <c r="Q371" s="85">
        <v>0.08</v>
      </c>
      <c r="R371" s="85">
        <v>0</v>
      </c>
      <c r="S371" s="85">
        <v>0</v>
      </c>
      <c r="T371" s="47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</row>
    <row r="372" spans="1:34" ht="25.5" customHeight="1">
      <c r="A372" s="4"/>
      <c r="B372" s="82" t="s">
        <v>125</v>
      </c>
      <c r="C372" s="167" t="s">
        <v>38</v>
      </c>
      <c r="D372" s="83" t="s">
        <v>82</v>
      </c>
      <c r="E372" s="85">
        <v>71</v>
      </c>
      <c r="F372" s="85">
        <v>1.37</v>
      </c>
      <c r="G372" s="85">
        <v>0.3</v>
      </c>
      <c r="H372" s="85">
        <v>14.49</v>
      </c>
      <c r="I372" s="91">
        <v>0.048</v>
      </c>
      <c r="J372" s="91">
        <v>0.018</v>
      </c>
      <c r="K372" s="85">
        <v>0</v>
      </c>
      <c r="L372" s="85">
        <v>0</v>
      </c>
      <c r="M372" s="85">
        <v>0</v>
      </c>
      <c r="N372" s="85">
        <v>6.9</v>
      </c>
      <c r="O372" s="85">
        <v>26.1</v>
      </c>
      <c r="P372" s="85">
        <v>2.9</v>
      </c>
      <c r="Q372" s="85">
        <v>0.55</v>
      </c>
      <c r="R372" s="85">
        <v>0</v>
      </c>
      <c r="S372" s="85">
        <v>0.3</v>
      </c>
      <c r="T372" s="47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</row>
    <row r="373" spans="1:34" ht="31.5" customHeight="1">
      <c r="A373" s="4"/>
      <c r="B373" s="82" t="s">
        <v>125</v>
      </c>
      <c r="C373" s="167" t="s">
        <v>13</v>
      </c>
      <c r="D373" s="86" t="s">
        <v>82</v>
      </c>
      <c r="E373" s="85">
        <v>52</v>
      </c>
      <c r="F373" s="85">
        <v>0.98</v>
      </c>
      <c r="G373" s="85">
        <v>0.36</v>
      </c>
      <c r="H373" s="85">
        <v>10.02</v>
      </c>
      <c r="I373" s="91">
        <v>0.054</v>
      </c>
      <c r="J373" s="91">
        <v>0.018</v>
      </c>
      <c r="K373" s="85">
        <v>0</v>
      </c>
      <c r="L373" s="85">
        <v>0</v>
      </c>
      <c r="M373" s="85">
        <v>0.27</v>
      </c>
      <c r="N373" s="85">
        <v>10.5</v>
      </c>
      <c r="O373" s="85">
        <v>47.4</v>
      </c>
      <c r="P373" s="85">
        <v>5.1</v>
      </c>
      <c r="Q373" s="85">
        <v>0.36</v>
      </c>
      <c r="R373" s="85">
        <v>0</v>
      </c>
      <c r="S373" s="85">
        <v>1.17</v>
      </c>
      <c r="T373" s="47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</row>
    <row r="374" spans="1:34" ht="31.5" customHeight="1">
      <c r="A374" s="4"/>
      <c r="B374" s="82"/>
      <c r="C374" s="147" t="s">
        <v>19</v>
      </c>
      <c r="D374" s="83"/>
      <c r="E374" s="154">
        <f>SUM(E366:E373)</f>
        <v>806.84</v>
      </c>
      <c r="F374" s="153">
        <f aca="true" t="shared" si="46" ref="F374:S374">SUM(F366:F373)</f>
        <v>13.378</v>
      </c>
      <c r="G374" s="153">
        <f t="shared" si="46"/>
        <v>8.06</v>
      </c>
      <c r="H374" s="153">
        <f t="shared" si="46"/>
        <v>119.69</v>
      </c>
      <c r="I374" s="154">
        <f t="shared" si="46"/>
        <v>0.202</v>
      </c>
      <c r="J374" s="154">
        <f t="shared" si="46"/>
        <v>0.136</v>
      </c>
      <c r="K374" s="154">
        <f t="shared" si="46"/>
        <v>12.99</v>
      </c>
      <c r="L374" s="154">
        <f t="shared" si="46"/>
        <v>0.33</v>
      </c>
      <c r="M374" s="154">
        <f t="shared" si="46"/>
        <v>0.902</v>
      </c>
      <c r="N374" s="154">
        <f t="shared" si="46"/>
        <v>279.29999999999995</v>
      </c>
      <c r="O374" s="154">
        <f t="shared" si="46"/>
        <v>613.0699999999999</v>
      </c>
      <c r="P374" s="154">
        <f t="shared" si="46"/>
        <v>34.79</v>
      </c>
      <c r="Q374" s="154">
        <f t="shared" si="46"/>
        <v>2.0900000000000003</v>
      </c>
      <c r="R374" s="154">
        <f t="shared" si="46"/>
        <v>0</v>
      </c>
      <c r="S374" s="154">
        <f t="shared" si="46"/>
        <v>3.8</v>
      </c>
      <c r="T374" s="47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</row>
    <row r="375" spans="1:34" ht="31.5" customHeight="1">
      <c r="A375" s="4"/>
      <c r="B375" s="85"/>
      <c r="C375" s="149" t="s">
        <v>26</v>
      </c>
      <c r="D375" s="88"/>
      <c r="E375" s="154">
        <f>E354+E364+E374</f>
        <v>2338.34</v>
      </c>
      <c r="F375" s="154">
        <f aca="true" t="shared" si="47" ref="F375:S375">F354+F364+F374</f>
        <v>66.09</v>
      </c>
      <c r="G375" s="154">
        <f t="shared" si="47"/>
        <v>56.307</v>
      </c>
      <c r="H375" s="154">
        <f t="shared" si="47"/>
        <v>317.66499999999996</v>
      </c>
      <c r="I375" s="154">
        <f t="shared" si="47"/>
        <v>0.6345000000000001</v>
      </c>
      <c r="J375" s="154">
        <f t="shared" si="47"/>
        <v>0.986</v>
      </c>
      <c r="K375" s="154">
        <f t="shared" si="47"/>
        <v>34.115</v>
      </c>
      <c r="L375" s="154">
        <f t="shared" si="47"/>
        <v>0.53</v>
      </c>
      <c r="M375" s="154">
        <f t="shared" si="47"/>
        <v>8.258</v>
      </c>
      <c r="N375" s="154">
        <f t="shared" si="47"/>
        <v>573.535</v>
      </c>
      <c r="O375" s="154">
        <f t="shared" si="47"/>
        <v>1309.8449999999998</v>
      </c>
      <c r="P375" s="154">
        <f t="shared" si="47"/>
        <v>133.79</v>
      </c>
      <c r="Q375" s="154">
        <f t="shared" si="47"/>
        <v>11.209999999999999</v>
      </c>
      <c r="R375" s="154">
        <f t="shared" si="47"/>
        <v>0.10200000000000001</v>
      </c>
      <c r="S375" s="154">
        <f t="shared" si="47"/>
        <v>10.375</v>
      </c>
      <c r="T375" s="47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</row>
    <row r="376" spans="1:34" ht="40.5" customHeight="1">
      <c r="A376" s="4"/>
      <c r="B376" s="189"/>
      <c r="C376" s="190"/>
      <c r="D376" s="191"/>
      <c r="E376" s="192"/>
      <c r="F376" s="192"/>
      <c r="G376" s="192"/>
      <c r="H376" s="192"/>
      <c r="I376" s="192"/>
      <c r="J376" s="192"/>
      <c r="K376" s="192"/>
      <c r="L376" s="192"/>
      <c r="M376" s="192"/>
      <c r="N376" s="192"/>
      <c r="O376" s="192"/>
      <c r="P376" s="192"/>
      <c r="Q376" s="192"/>
      <c r="R376" s="192"/>
      <c r="S376" s="192"/>
      <c r="T376" s="47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</row>
    <row r="377" spans="1:34" ht="40.5" customHeight="1">
      <c r="A377" s="4"/>
      <c r="B377" s="189"/>
      <c r="C377" s="190"/>
      <c r="D377" s="191"/>
      <c r="E377" s="192"/>
      <c r="F377" s="192"/>
      <c r="G377" s="192"/>
      <c r="H377" s="192"/>
      <c r="I377" s="192"/>
      <c r="J377" s="192"/>
      <c r="K377" s="192"/>
      <c r="L377" s="192"/>
      <c r="M377" s="192"/>
      <c r="N377" s="192"/>
      <c r="O377" s="192"/>
      <c r="P377" s="192"/>
      <c r="Q377" s="192"/>
      <c r="R377" s="192"/>
      <c r="S377" s="192"/>
      <c r="T377" s="47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</row>
    <row r="378" spans="1:34" ht="18.75" customHeight="1">
      <c r="A378" s="4"/>
      <c r="B378" s="66"/>
      <c r="C378" s="213"/>
      <c r="D378" s="213"/>
      <c r="E378" s="222" t="s">
        <v>110</v>
      </c>
      <c r="F378" s="212" t="s">
        <v>111</v>
      </c>
      <c r="G378" s="212"/>
      <c r="H378" s="212"/>
      <c r="I378" s="212" t="s">
        <v>112</v>
      </c>
      <c r="J378" s="212"/>
      <c r="K378" s="212"/>
      <c r="L378" s="212"/>
      <c r="M378" s="212"/>
      <c r="N378" s="212" t="s">
        <v>113</v>
      </c>
      <c r="O378" s="212"/>
      <c r="P378" s="212"/>
      <c r="Q378" s="212"/>
      <c r="R378" s="212"/>
      <c r="S378" s="212"/>
      <c r="T378" s="48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</row>
    <row r="379" spans="1:33" ht="36.75" customHeight="1">
      <c r="A379" s="4"/>
      <c r="B379" s="61"/>
      <c r="C379" s="214"/>
      <c r="D379" s="214"/>
      <c r="E379" s="223"/>
      <c r="F379" s="79" t="s">
        <v>1</v>
      </c>
      <c r="G379" s="79" t="s">
        <v>2</v>
      </c>
      <c r="H379" s="79" t="s">
        <v>3</v>
      </c>
      <c r="I379" s="79" t="s">
        <v>4</v>
      </c>
      <c r="J379" s="79" t="s">
        <v>239</v>
      </c>
      <c r="K379" s="79" t="s">
        <v>5</v>
      </c>
      <c r="L379" s="79" t="s">
        <v>6</v>
      </c>
      <c r="M379" s="79" t="s">
        <v>107</v>
      </c>
      <c r="N379" s="79" t="s">
        <v>7</v>
      </c>
      <c r="O379" s="79" t="s">
        <v>8</v>
      </c>
      <c r="P379" s="79" t="s">
        <v>9</v>
      </c>
      <c r="Q379" s="79" t="s">
        <v>240</v>
      </c>
      <c r="R379" s="79" t="s">
        <v>241</v>
      </c>
      <c r="S379" s="79" t="s">
        <v>10</v>
      </c>
      <c r="T379" s="50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</row>
    <row r="380" spans="1:34" ht="39.75" customHeight="1">
      <c r="A380" s="4"/>
      <c r="B380" s="132"/>
      <c r="C380" s="202" t="s">
        <v>32</v>
      </c>
      <c r="D380" s="203"/>
      <c r="E380" s="181">
        <v>678.25</v>
      </c>
      <c r="F380" s="179">
        <v>22.5</v>
      </c>
      <c r="G380" s="179">
        <v>23</v>
      </c>
      <c r="H380" s="179">
        <v>95.75</v>
      </c>
      <c r="I380" s="179">
        <v>0.35</v>
      </c>
      <c r="J380" s="179">
        <v>0.4</v>
      </c>
      <c r="K380" s="179">
        <v>17.5</v>
      </c>
      <c r="L380" s="179">
        <v>0.23</v>
      </c>
      <c r="M380" s="179">
        <v>3</v>
      </c>
      <c r="N380" s="179">
        <v>300</v>
      </c>
      <c r="O380" s="179">
        <v>450</v>
      </c>
      <c r="P380" s="179">
        <v>75</v>
      </c>
      <c r="Q380" s="179">
        <v>3.5</v>
      </c>
      <c r="R380" s="179">
        <v>0.03</v>
      </c>
      <c r="S380" s="179">
        <v>4.25</v>
      </c>
      <c r="T380" s="50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</row>
    <row r="381" spans="1:34" ht="39.75" customHeight="1">
      <c r="A381" s="4"/>
      <c r="B381" s="66"/>
      <c r="C381" s="200" t="s">
        <v>35</v>
      </c>
      <c r="D381" s="201"/>
      <c r="E381" s="165">
        <f>(E23+E53+E81+E112+E144+E175+E207+E236+E266+E296+E326+E354)/12+4.04</f>
        <v>678.3008333333333</v>
      </c>
      <c r="F381" s="165">
        <f>(F23+F53+F81+F112+F144+F175+F207+F236+F266+F296+F326+F354)/12+0.01</f>
        <v>22.496000000000002</v>
      </c>
      <c r="G381" s="165">
        <f>(G23+G53+G81+G112+G144+G175+G207+G236+G266+G296+G326+G354)/12+0.16</f>
        <v>22.995333333333335</v>
      </c>
      <c r="H381" s="165">
        <f>(H23+H53+H81+H112+H144+H175+H207+H236+H266+H296+H326+H354)/12+0.61</f>
        <v>95.75083333333333</v>
      </c>
      <c r="I381" s="165">
        <f>(I23+I53+I81+I112+I144+I175+I207+I236+I266+I296+I326+I354)/12</f>
        <v>0.3522083333333333</v>
      </c>
      <c r="J381" s="165">
        <f>(J23+J53+J81+J112+J144+J175+J207+J236+J266+J296+J326+J354)/12+0.02</f>
        <v>0.39999999999999997</v>
      </c>
      <c r="K381" s="165">
        <f>(K23+K53+K81+K112+K144+K175+K207+K236+K266+K296+K326+K354)/12-0.02</f>
        <v>17.49875</v>
      </c>
      <c r="L381" s="165">
        <f>(L23+L53+L81+L112+L144+L175+L207+L236+L266+L296+L326+L354)/12</f>
        <v>0.233375</v>
      </c>
      <c r="M381" s="165">
        <f>(M23+M53+M81+M112+M144+M175+M207+M236+M266+M296+M326+M354)/12+0.18</f>
        <v>2.9995000000000003</v>
      </c>
      <c r="N381" s="165">
        <f>(N23+N53+N81+N112+N144+N175+N207+N236+N266+N296+N326+N354)/12+26.13</f>
        <v>299.99566666666664</v>
      </c>
      <c r="O381" s="165">
        <f>(O23+O53+O81+O112+O144+O175+O207+O236+O266+O296+O326+O354)/12+103.32</f>
        <v>450.00066666666663</v>
      </c>
      <c r="P381" s="165">
        <f>(P23+P53+P81+P112+P144+P175+P207+P236+P266+P296+P326+P354)/12+0.6</f>
        <v>75.00366666666666</v>
      </c>
      <c r="Q381" s="165">
        <f>(Q23+Q53+Q81+Q112+Q144+Q175+Q207+Q236+Q266+Q296+Q326+Q354)/12+0.17</f>
        <v>3.5043333333333333</v>
      </c>
      <c r="R381" s="165">
        <f>(R23+R53+R81+R112+R144+R175+R207+R236+R266+R296+R326+R354)/12</f>
        <v>0.02766666666666667</v>
      </c>
      <c r="S381" s="165">
        <f>(S23+S53+S81+S112+S144+S175+S207+S236+S266+S296+S326+S354)/12+0.05</f>
        <v>4.2535</v>
      </c>
      <c r="T381" s="51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</row>
    <row r="382" spans="1:34" ht="39.75" customHeight="1">
      <c r="A382" s="4"/>
      <c r="B382" s="66"/>
      <c r="C382" s="200"/>
      <c r="D382" s="201"/>
      <c r="E382" s="151" t="s">
        <v>0</v>
      </c>
      <c r="F382" s="151" t="s">
        <v>1</v>
      </c>
      <c r="G382" s="151" t="s">
        <v>2</v>
      </c>
      <c r="H382" s="151" t="s">
        <v>3</v>
      </c>
      <c r="I382" s="151" t="s">
        <v>4</v>
      </c>
      <c r="J382" s="151" t="s">
        <v>239</v>
      </c>
      <c r="K382" s="151" t="s">
        <v>5</v>
      </c>
      <c r="L382" s="151" t="s">
        <v>6</v>
      </c>
      <c r="M382" s="152" t="s">
        <v>107</v>
      </c>
      <c r="N382" s="151" t="s">
        <v>7</v>
      </c>
      <c r="O382" s="151" t="s">
        <v>8</v>
      </c>
      <c r="P382" s="151" t="s">
        <v>9</v>
      </c>
      <c r="Q382" s="79" t="s">
        <v>240</v>
      </c>
      <c r="R382" s="79" t="s">
        <v>241</v>
      </c>
      <c r="S382" s="151" t="s">
        <v>10</v>
      </c>
      <c r="T382" s="51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</row>
    <row r="383" spans="1:34" ht="39.75" customHeight="1">
      <c r="A383" s="4"/>
      <c r="B383" s="132"/>
      <c r="C383" s="202" t="s">
        <v>34</v>
      </c>
      <c r="D383" s="203"/>
      <c r="E383" s="179">
        <v>949.55</v>
      </c>
      <c r="F383" s="179">
        <v>31.5</v>
      </c>
      <c r="G383" s="179">
        <v>32.2</v>
      </c>
      <c r="H383" s="179">
        <v>134.05</v>
      </c>
      <c r="I383" s="179">
        <v>0.49</v>
      </c>
      <c r="J383" s="179">
        <v>0.56</v>
      </c>
      <c r="K383" s="179">
        <v>24.5</v>
      </c>
      <c r="L383" s="182">
        <v>0.31</v>
      </c>
      <c r="M383" s="180">
        <v>4.2</v>
      </c>
      <c r="N383" s="179">
        <v>420</v>
      </c>
      <c r="O383" s="179">
        <v>630</v>
      </c>
      <c r="P383" s="179">
        <v>105</v>
      </c>
      <c r="Q383" s="179">
        <v>4.9</v>
      </c>
      <c r="R383" s="179">
        <v>0.042</v>
      </c>
      <c r="S383" s="179">
        <v>5.95</v>
      </c>
      <c r="T383" s="19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</row>
    <row r="384" spans="1:20" ht="39.75" customHeight="1">
      <c r="A384" s="3"/>
      <c r="B384" s="132"/>
      <c r="C384" s="200" t="s">
        <v>37</v>
      </c>
      <c r="D384" s="201"/>
      <c r="E384" s="165">
        <f>(E32+E61+E91+E122+E152+E183+E216+E244+E275+E305+E334+E364)/12-6.24</f>
        <v>949.545</v>
      </c>
      <c r="F384" s="165">
        <f>(F32+F61+F91+F122+F152+F183+F216+F244+F275+F305+F334+F364)/12-0.37</f>
        <v>31.496416666666665</v>
      </c>
      <c r="G384" s="165">
        <f>(G32+G61+G91+G122+G152+G183+G216+G244+G275+G305+G334+G364)/12-1.99</f>
        <v>32.20441666666666</v>
      </c>
      <c r="H384" s="165">
        <f>(H32+H61+H91+H122+H152+H183+H216+H244+H275+H305+H334+H364)/12+1.79</f>
        <v>134.04991666666666</v>
      </c>
      <c r="I384" s="165">
        <f>(I32+I61+I91+I122+I152+I183+I216+I244+I275+I305+I334+I364)/12-0.02</f>
        <v>0.4874583333333333</v>
      </c>
      <c r="J384" s="165">
        <f>(J32+J61+J91+J122+J152+J183+J216+J244+J275+J305+J334+J364)/12-0.02</f>
        <v>0.5567500000000001</v>
      </c>
      <c r="K384" s="165">
        <f>(K32+K61+K91+K122+K152+K183+K216+K244+K275+K305+K334+K364)/12+0.16</f>
        <v>24.50391666666666</v>
      </c>
      <c r="L384" s="165">
        <f>(L32+L61+L91+L122+L152+L183+L216+L244+L275+L305+L334+L364)/12</f>
        <v>0.31125</v>
      </c>
      <c r="M384" s="165">
        <f>(M32+M61+M91+M122+M152+M183+M216+M244+M275+M305+M334+M364)/12+0.06</f>
        <v>4.195691666666667</v>
      </c>
      <c r="N384" s="165">
        <f>(N32+N61+N91+N122+N152+N183+N216+N244+N275+N305+N334+N364)/12+246.64</f>
        <v>419.99775</v>
      </c>
      <c r="O384" s="165">
        <f>(O32+O61+O91+O122+O152+O183+O216+O244+O275+O305+O334+O364)/12+177.97</f>
        <v>630.0025</v>
      </c>
      <c r="P384" s="165">
        <f>(P32+P61+P91+P122+P152+P183+P216+P244+P275+P305+P334+P364)/12-0.106</f>
        <v>105.00325</v>
      </c>
      <c r="Q384" s="165">
        <f>(Q32+Q61+Q91+Q122+Q152+Q183+Q216+Q244+Q275+Q305+Q334+Q364)/12-0.11</f>
        <v>4.901083333333334</v>
      </c>
      <c r="R384" s="165">
        <f>(R32+R61+R91+R122+R152+R183+R216+R244+R275+R305+R334+R364)/12</f>
        <v>0.04441666666666666</v>
      </c>
      <c r="S384" s="165">
        <f>(S32+S61+S91+S122+S152+S183+S216+S244+S275+S305+S334+S364)/12+0.35</f>
        <v>5.95</v>
      </c>
      <c r="T384" s="19"/>
    </row>
    <row r="385" spans="1:20" ht="39.75" customHeight="1">
      <c r="A385" s="3"/>
      <c r="B385" s="66"/>
      <c r="C385" s="219"/>
      <c r="D385" s="220"/>
      <c r="E385" s="151" t="s">
        <v>0</v>
      </c>
      <c r="F385" s="151" t="s">
        <v>1</v>
      </c>
      <c r="G385" s="151" t="s">
        <v>2</v>
      </c>
      <c r="H385" s="151" t="s">
        <v>3</v>
      </c>
      <c r="I385" s="151" t="s">
        <v>4</v>
      </c>
      <c r="J385" s="151" t="s">
        <v>239</v>
      </c>
      <c r="K385" s="151" t="s">
        <v>5</v>
      </c>
      <c r="L385" s="151" t="s">
        <v>6</v>
      </c>
      <c r="M385" s="152" t="s">
        <v>107</v>
      </c>
      <c r="N385" s="151" t="s">
        <v>7</v>
      </c>
      <c r="O385" s="151" t="s">
        <v>8</v>
      </c>
      <c r="P385" s="151" t="s">
        <v>9</v>
      </c>
      <c r="Q385" s="79" t="s">
        <v>240</v>
      </c>
      <c r="R385" s="79" t="s">
        <v>241</v>
      </c>
      <c r="S385" s="151" t="s">
        <v>10</v>
      </c>
      <c r="T385" s="19"/>
    </row>
    <row r="386" spans="1:20" ht="39.75" customHeight="1">
      <c r="A386" s="3"/>
      <c r="B386" s="61"/>
      <c r="C386" s="202" t="s">
        <v>33</v>
      </c>
      <c r="D386" s="203"/>
      <c r="E386" s="181">
        <v>406.95</v>
      </c>
      <c r="F386" s="179">
        <v>13.5</v>
      </c>
      <c r="G386" s="179">
        <v>13.8</v>
      </c>
      <c r="H386" s="179">
        <v>57.45</v>
      </c>
      <c r="I386" s="179">
        <v>0.21</v>
      </c>
      <c r="J386" s="179">
        <v>0.24</v>
      </c>
      <c r="K386" s="179">
        <v>10.5</v>
      </c>
      <c r="L386" s="179">
        <v>0.13</v>
      </c>
      <c r="M386" s="179">
        <v>1.8</v>
      </c>
      <c r="N386" s="179">
        <v>180</v>
      </c>
      <c r="O386" s="179">
        <v>270</v>
      </c>
      <c r="P386" s="179">
        <v>45</v>
      </c>
      <c r="Q386" s="179">
        <v>2.1</v>
      </c>
      <c r="R386" s="179">
        <v>0.018</v>
      </c>
      <c r="S386" s="179">
        <v>2.55</v>
      </c>
      <c r="T386" s="19"/>
    </row>
    <row r="387" spans="1:20" ht="39.75" customHeight="1">
      <c r="A387" s="3"/>
      <c r="B387" s="61"/>
      <c r="C387" s="200" t="s">
        <v>36</v>
      </c>
      <c r="D387" s="201"/>
      <c r="E387" s="165">
        <f>(E40+E69+E98+E129+E160+E193+E223+E251+E283+E313+E341+E374)/12-305.9</f>
        <v>406.99750000000006</v>
      </c>
      <c r="F387" s="165">
        <f>(F40+F69+F98+F129+F160+F193+F223+F251+F283+F313+F341+F374)/12-2.06</f>
        <v>13.500333333333332</v>
      </c>
      <c r="G387" s="165">
        <f>(G40+G69+G98+G129+G160+G193+G223+G251+G283+G313+G341+G374)/12-0.01</f>
        <v>13.799083333333332</v>
      </c>
      <c r="H387" s="165">
        <f>(H40+H69+H98+H129+H160+H193+H223+H251+H283+H313+H341+H374)/12-37.85</f>
        <v>57.44983333333332</v>
      </c>
      <c r="I387" s="165">
        <f>(I40+I69+I98+I129+I160+I193+I223+I251+I283+I313+I341+I374)/12+0.01</f>
        <v>0.2135166666666667</v>
      </c>
      <c r="J387" s="165">
        <f>(J40+J69+J98+J129+J160+J193+J223+J251+J283+J313+J341+J374)/12-0.01</f>
        <v>0.23983333333333334</v>
      </c>
      <c r="K387" s="165">
        <f>(K40+K69+K98+K129+K160+K193+K223+K251+K283+K313+K341+K374)/12</f>
        <v>10.50125</v>
      </c>
      <c r="L387" s="165">
        <f>(L40+L69+L98+L129+L160+L193+L223+L251+L283+L313+L341+L374)/12</f>
        <v>0.13061666666666666</v>
      </c>
      <c r="M387" s="165">
        <f>(M40+M69+M98+M129+M160+M193+M223+M251+M283+M313+M341+M374)/12</f>
        <v>1.79775</v>
      </c>
      <c r="N387" s="165">
        <f>(N40+N69+N98+N129+N160+N193+N223+N251+N283+N313+N341+N374)/12-165.54</f>
        <v>180.00283333333326</v>
      </c>
      <c r="O387" s="165">
        <f>(O40+O69+O98+O129+O160+O193+O223+O251+O283+O313+O341+O374)/12-235.73</f>
        <v>269.99666666666667</v>
      </c>
      <c r="P387" s="165">
        <f>(P40+P69+P98+P129+P160+P193+P223+P251+P283+P313+P341+P374)/12</f>
        <v>44.99875</v>
      </c>
      <c r="Q387" s="165">
        <f>(Q40+Q69+Q98+Q129+Q160+Q193+Q223+Q251+Q283+Q313+Q341+Q374)/12-0.18</f>
        <v>2.0949999999999998</v>
      </c>
      <c r="R387" s="165">
        <f>(R40+R69+R98+R129+R160+R193+R223+R251+R283+R313+R341+R374)/12</f>
        <v>0.018833333333333337</v>
      </c>
      <c r="S387" s="165">
        <f>(S40+S69+S98+S129+S160+S193+S223+S251+S283+S313+S341+S374)/12-0.56</f>
        <v>2.5534166666666662</v>
      </c>
      <c r="T387" s="53"/>
    </row>
    <row r="388" spans="1:20" ht="39.75" customHeight="1">
      <c r="A388" s="3"/>
      <c r="B388" s="61"/>
      <c r="C388" s="200"/>
      <c r="D388" s="201"/>
      <c r="E388" s="151" t="s">
        <v>0</v>
      </c>
      <c r="F388" s="151" t="s">
        <v>1</v>
      </c>
      <c r="G388" s="151" t="s">
        <v>2</v>
      </c>
      <c r="H388" s="151" t="s">
        <v>3</v>
      </c>
      <c r="I388" s="152" t="s">
        <v>4</v>
      </c>
      <c r="J388" s="152" t="s">
        <v>239</v>
      </c>
      <c r="K388" s="151" t="s">
        <v>5</v>
      </c>
      <c r="L388" s="152" t="s">
        <v>6</v>
      </c>
      <c r="M388" s="152" t="s">
        <v>107</v>
      </c>
      <c r="N388" s="152" t="s">
        <v>7</v>
      </c>
      <c r="O388" s="151" t="s">
        <v>8</v>
      </c>
      <c r="P388" s="152" t="s">
        <v>9</v>
      </c>
      <c r="Q388" s="79" t="s">
        <v>240</v>
      </c>
      <c r="R388" s="79" t="s">
        <v>241</v>
      </c>
      <c r="S388" s="152" t="s">
        <v>10</v>
      </c>
      <c r="T388" s="51"/>
    </row>
    <row r="389" spans="1:20" ht="39.75" customHeight="1">
      <c r="A389" s="3"/>
      <c r="B389" s="61"/>
      <c r="C389" s="221" t="s">
        <v>29</v>
      </c>
      <c r="D389" s="221"/>
      <c r="E389" s="179">
        <v>2034.75</v>
      </c>
      <c r="F389" s="179">
        <v>67.5</v>
      </c>
      <c r="G389" s="179">
        <v>69</v>
      </c>
      <c r="H389" s="179">
        <v>287.25</v>
      </c>
      <c r="I389" s="179">
        <v>1.05</v>
      </c>
      <c r="J389" s="179">
        <v>1.2</v>
      </c>
      <c r="K389" s="179">
        <v>52.5</v>
      </c>
      <c r="L389" s="179">
        <v>0.675</v>
      </c>
      <c r="M389" s="179">
        <v>9</v>
      </c>
      <c r="N389" s="179">
        <v>900</v>
      </c>
      <c r="O389" s="179">
        <v>1350</v>
      </c>
      <c r="P389" s="179">
        <v>225</v>
      </c>
      <c r="Q389" s="179">
        <v>10.5</v>
      </c>
      <c r="R389" s="179">
        <v>0.09</v>
      </c>
      <c r="S389" s="179">
        <v>12.75</v>
      </c>
      <c r="T389" s="51"/>
    </row>
    <row r="390" spans="1:20" ht="39.75" customHeight="1">
      <c r="A390" s="3"/>
      <c r="B390" s="61"/>
      <c r="C390" s="226" t="s">
        <v>30</v>
      </c>
      <c r="D390" s="226"/>
      <c r="E390" s="165">
        <f>(E381+E384+E387)-0.09</f>
        <v>2034.7533333333333</v>
      </c>
      <c r="F390" s="165">
        <f>(F381+F384+F387)+0.01</f>
        <v>67.50275</v>
      </c>
      <c r="G390" s="165">
        <f>(G381+G384+G387)</f>
        <v>68.99883333333332</v>
      </c>
      <c r="H390" s="165">
        <f aca="true" t="shared" si="48" ref="H390:R390">H381+H384+H387</f>
        <v>287.25058333333334</v>
      </c>
      <c r="I390" s="165">
        <f>(I381+I384+I387)</f>
        <v>1.0531833333333331</v>
      </c>
      <c r="J390" s="165">
        <f t="shared" si="48"/>
        <v>1.1965833333333333</v>
      </c>
      <c r="K390" s="165">
        <f>K381+K384+K387</f>
        <v>52.50391666666666</v>
      </c>
      <c r="L390" s="165">
        <f t="shared" si="48"/>
        <v>0.6752416666666667</v>
      </c>
      <c r="M390" s="165">
        <f>(M381+M384+M387)+0.01</f>
        <v>9.002941666666667</v>
      </c>
      <c r="N390" s="165">
        <f>(N381+N384+N387)</f>
        <v>899.9962499999999</v>
      </c>
      <c r="O390" s="165">
        <f>(O381+O384+O387)</f>
        <v>1349.9998333333333</v>
      </c>
      <c r="P390" s="165">
        <f>(P381+P384+P387)-0.01</f>
        <v>224.99566666666666</v>
      </c>
      <c r="Q390" s="165">
        <f t="shared" si="48"/>
        <v>10.500416666666666</v>
      </c>
      <c r="R390" s="165">
        <f t="shared" si="48"/>
        <v>0.09091666666666667</v>
      </c>
      <c r="S390" s="165">
        <f>(S381+S384+S387)-0.01</f>
        <v>12.746916666666666</v>
      </c>
      <c r="T390" s="51"/>
    </row>
    <row r="391" spans="2:20" ht="18.75">
      <c r="B391" s="61"/>
      <c r="C391" s="71"/>
      <c r="D391" s="72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51"/>
    </row>
    <row r="392" spans="2:20" ht="18.75">
      <c r="B392" s="61"/>
      <c r="C392" s="129"/>
      <c r="D392" s="155"/>
      <c r="E392" s="156"/>
      <c r="F392" s="70"/>
      <c r="G392" s="70"/>
      <c r="H392" s="70"/>
      <c r="I392" s="70"/>
      <c r="J392" s="70"/>
      <c r="K392" s="70"/>
      <c r="L392" s="70"/>
      <c r="M392" s="70"/>
      <c r="N392" s="70"/>
      <c r="O392" s="70"/>
      <c r="P392" s="70"/>
      <c r="Q392" s="70"/>
      <c r="R392" s="70"/>
      <c r="S392" s="70"/>
      <c r="T392" s="51"/>
    </row>
    <row r="393" spans="2:20" ht="18.75">
      <c r="B393" s="61"/>
      <c r="C393" s="73"/>
      <c r="D393" s="68"/>
      <c r="E393" s="70"/>
      <c r="F393" s="70"/>
      <c r="G393" s="70"/>
      <c r="H393" s="70"/>
      <c r="I393" s="70"/>
      <c r="J393" s="70"/>
      <c r="K393" s="70"/>
      <c r="L393" s="70"/>
      <c r="M393" s="70"/>
      <c r="N393" s="70"/>
      <c r="O393" s="70"/>
      <c r="P393" s="70"/>
      <c r="Q393" s="70"/>
      <c r="R393" s="70"/>
      <c r="S393" s="70"/>
      <c r="T393" s="51"/>
    </row>
    <row r="394" spans="2:20" ht="18.75">
      <c r="B394" s="61"/>
      <c r="C394" s="66"/>
      <c r="D394" s="68"/>
      <c r="E394" s="70"/>
      <c r="F394" s="70"/>
      <c r="G394" s="70"/>
      <c r="H394" s="70"/>
      <c r="I394" s="157"/>
      <c r="J394" s="157"/>
      <c r="K394" s="70"/>
      <c r="L394" s="70"/>
      <c r="M394" s="70"/>
      <c r="N394" s="70"/>
      <c r="O394" s="70"/>
      <c r="P394" s="70"/>
      <c r="Q394" s="70"/>
      <c r="R394" s="70"/>
      <c r="S394" s="70"/>
      <c r="T394" s="51"/>
    </row>
    <row r="395" spans="2:20" ht="18.75">
      <c r="B395" s="61"/>
      <c r="C395" s="132"/>
      <c r="D395" s="155"/>
      <c r="E395" s="156"/>
      <c r="F395" s="70"/>
      <c r="G395" s="70"/>
      <c r="H395" s="70"/>
      <c r="I395" s="70"/>
      <c r="J395" s="70"/>
      <c r="K395" s="70"/>
      <c r="L395" s="70"/>
      <c r="M395" s="70"/>
      <c r="N395" s="70"/>
      <c r="O395" s="70"/>
      <c r="P395" s="70"/>
      <c r="Q395" s="70"/>
      <c r="R395" s="70"/>
      <c r="S395" s="70"/>
      <c r="T395" s="51"/>
    </row>
    <row r="396" spans="2:20" ht="12.75">
      <c r="B396" s="49"/>
      <c r="C396" s="52"/>
      <c r="D396" s="55"/>
      <c r="E396" s="53"/>
      <c r="F396" s="53"/>
      <c r="G396" s="53"/>
      <c r="H396" s="53"/>
      <c r="I396" s="53"/>
      <c r="J396" s="53"/>
      <c r="K396" s="53"/>
      <c r="L396" s="53"/>
      <c r="M396" s="53"/>
      <c r="N396" s="53"/>
      <c r="O396" s="53"/>
      <c r="P396" s="53"/>
      <c r="Q396" s="53"/>
      <c r="R396" s="53"/>
      <c r="S396" s="53"/>
      <c r="T396" s="51"/>
    </row>
    <row r="397" spans="2:20" ht="12.75">
      <c r="B397" s="49"/>
      <c r="C397" s="31"/>
      <c r="D397" s="54"/>
      <c r="E397" s="51"/>
      <c r="F397" s="51"/>
      <c r="G397" s="51"/>
      <c r="H397" s="51"/>
      <c r="I397" s="51"/>
      <c r="J397" s="51"/>
      <c r="K397" s="51"/>
      <c r="L397" s="51"/>
      <c r="M397" s="51"/>
      <c r="N397" s="51"/>
      <c r="O397" s="51"/>
      <c r="P397" s="51"/>
      <c r="Q397" s="51"/>
      <c r="R397" s="51"/>
      <c r="S397" s="51"/>
      <c r="T397" s="51"/>
    </row>
  </sheetData>
  <sheetProtection/>
  <mergeCells count="119">
    <mergeCell ref="F15:H15"/>
    <mergeCell ref="C13:D13"/>
    <mergeCell ref="C382:D382"/>
    <mergeCell ref="C388:D388"/>
    <mergeCell ref="B15:B16"/>
    <mergeCell ref="C15:C16"/>
    <mergeCell ref="D15:D16"/>
    <mergeCell ref="E15:E16"/>
    <mergeCell ref="C73:C74"/>
    <mergeCell ref="D73:D74"/>
    <mergeCell ref="I15:M15"/>
    <mergeCell ref="N73:S73"/>
    <mergeCell ref="B45:B46"/>
    <mergeCell ref="C45:C46"/>
    <mergeCell ref="D45:D46"/>
    <mergeCell ref="E45:E46"/>
    <mergeCell ref="F45:H45"/>
    <mergeCell ref="I45:M45"/>
    <mergeCell ref="N45:S45"/>
    <mergeCell ref="B73:B74"/>
    <mergeCell ref="E73:E74"/>
    <mergeCell ref="F73:H73"/>
    <mergeCell ref="I73:M73"/>
    <mergeCell ref="N134:S134"/>
    <mergeCell ref="N103:S103"/>
    <mergeCell ref="B103:B104"/>
    <mergeCell ref="C103:C104"/>
    <mergeCell ref="D103:D104"/>
    <mergeCell ref="E103:E104"/>
    <mergeCell ref="F103:H103"/>
    <mergeCell ref="I103:M103"/>
    <mergeCell ref="B134:B135"/>
    <mergeCell ref="C134:C135"/>
    <mergeCell ref="D134:D135"/>
    <mergeCell ref="E134:E135"/>
    <mergeCell ref="F134:H134"/>
    <mergeCell ref="I134:M134"/>
    <mergeCell ref="N198:S198"/>
    <mergeCell ref="B164:B165"/>
    <mergeCell ref="C164:C165"/>
    <mergeCell ref="D164:D165"/>
    <mergeCell ref="E164:E165"/>
    <mergeCell ref="F164:H164"/>
    <mergeCell ref="I164:M164"/>
    <mergeCell ref="N164:S164"/>
    <mergeCell ref="B198:B199"/>
    <mergeCell ref="C198:C199"/>
    <mergeCell ref="B288:B289"/>
    <mergeCell ref="D198:D199"/>
    <mergeCell ref="E198:E199"/>
    <mergeCell ref="F198:H198"/>
    <mergeCell ref="I198:M198"/>
    <mergeCell ref="N256:S256"/>
    <mergeCell ref="B228:B229"/>
    <mergeCell ref="C228:C229"/>
    <mergeCell ref="D228:D229"/>
    <mergeCell ref="E228:E229"/>
    <mergeCell ref="B256:B257"/>
    <mergeCell ref="C256:C257"/>
    <mergeCell ref="D256:D257"/>
    <mergeCell ref="E256:E257"/>
    <mergeCell ref="F256:H256"/>
    <mergeCell ref="I256:M256"/>
    <mergeCell ref="C390:D390"/>
    <mergeCell ref="E346:E347"/>
    <mergeCell ref="F346:H346"/>
    <mergeCell ref="I346:M346"/>
    <mergeCell ref="N288:S288"/>
    <mergeCell ref="I228:M228"/>
    <mergeCell ref="N228:S228"/>
    <mergeCell ref="F228:H228"/>
    <mergeCell ref="E318:E319"/>
    <mergeCell ref="F318:H318"/>
    <mergeCell ref="C384:D384"/>
    <mergeCell ref="C385:D385"/>
    <mergeCell ref="C386:D386"/>
    <mergeCell ref="C387:D387"/>
    <mergeCell ref="C389:D389"/>
    <mergeCell ref="E378:E379"/>
    <mergeCell ref="B346:B347"/>
    <mergeCell ref="C346:C347"/>
    <mergeCell ref="D346:D347"/>
    <mergeCell ref="N346:S346"/>
    <mergeCell ref="B318:B319"/>
    <mergeCell ref="C318:C319"/>
    <mergeCell ref="D318:D319"/>
    <mergeCell ref="I318:M318"/>
    <mergeCell ref="E9:L9"/>
    <mergeCell ref="E8:L8"/>
    <mergeCell ref="C7:D7"/>
    <mergeCell ref="N15:S15"/>
    <mergeCell ref="N378:S378"/>
    <mergeCell ref="C378:D379"/>
    <mergeCell ref="G12:I12"/>
    <mergeCell ref="F378:H378"/>
    <mergeCell ref="I378:M378"/>
    <mergeCell ref="C288:C289"/>
    <mergeCell ref="E10:L10"/>
    <mergeCell ref="G11:I11"/>
    <mergeCell ref="C381:D381"/>
    <mergeCell ref="C383:D383"/>
    <mergeCell ref="C380:D380"/>
    <mergeCell ref="N318:S318"/>
    <mergeCell ref="D288:D289"/>
    <mergeCell ref="E288:E289"/>
    <mergeCell ref="F288:H288"/>
    <mergeCell ref="I288:M288"/>
    <mergeCell ref="O2:S2"/>
    <mergeCell ref="O3:S3"/>
    <mergeCell ref="O4:S4"/>
    <mergeCell ref="O5:S5"/>
    <mergeCell ref="O6:S6"/>
    <mergeCell ref="O7:S7"/>
    <mergeCell ref="C6:D6"/>
    <mergeCell ref="G2:I2"/>
    <mergeCell ref="G3:I3"/>
    <mergeCell ref="G4:I4"/>
    <mergeCell ref="G5:I5"/>
    <mergeCell ref="G6:I6"/>
  </mergeCells>
  <printOptions/>
  <pageMargins left="0.31496062992125984" right="0.31496062992125984" top="0.15748031496062992" bottom="0.35433070866141736" header="0.31496062992125984" footer="0.1968503937007874"/>
  <pageSetup horizontalDpi="600" verticalDpi="600" orientation="landscape" paperSize="9" scale="48" r:id="rId1"/>
  <rowBreaks count="11" manualBreakCount="11">
    <brk id="41" min="1" max="20" man="1"/>
    <brk id="70" max="255" man="1"/>
    <brk id="100" max="255" man="1"/>
    <brk id="131" max="255" man="1"/>
    <brk id="161" max="255" man="1"/>
    <brk id="194" max="255" man="1"/>
    <brk id="224" max="255" man="1"/>
    <brk id="252" max="255" man="1"/>
    <brk id="284" max="255" man="1"/>
    <brk id="314" max="255" man="1"/>
    <brk id="3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neo</dc:creator>
  <cp:keywords/>
  <dc:description/>
  <cp:lastModifiedBy>Царегородцева Юлия Павловна</cp:lastModifiedBy>
  <cp:lastPrinted>2020-10-26T09:07:26Z</cp:lastPrinted>
  <dcterms:created xsi:type="dcterms:W3CDTF">2011-12-30T01:19:20Z</dcterms:created>
  <dcterms:modified xsi:type="dcterms:W3CDTF">2020-10-26T09:09:18Z</dcterms:modified>
  <cp:category/>
  <cp:version/>
  <cp:contentType/>
  <cp:contentStatus/>
</cp:coreProperties>
</file>